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DB7F49E-EA09-4BD8-9F83-37F647FD26E3}" xr6:coauthVersionLast="47" xr6:coauthVersionMax="47" xr10:uidLastSave="{00000000-0000-0000-0000-000000000000}"/>
  <bookViews>
    <workbookView xWindow="-108" yWindow="-108" windowWidth="23256" windowHeight="12576" tabRatio="512" xr2:uid="{00000000-000D-0000-FFFF-FFFF00000000}"/>
  </bookViews>
  <sheets>
    <sheet name="Summary" sheetId="2" r:id="rId1"/>
    <sheet name="Detailed Estimate Sheet" sheetId="1" r:id="rId2"/>
  </sheets>
  <definedNames>
    <definedName name="_xlnm.Print_Area" localSheetId="1">'Detailed Estimate Sheet'!$B$2:$R$718</definedName>
    <definedName name="_xlnm.Print_Area" localSheetId="0">Summary!$B$2:$G$39</definedName>
    <definedName name="_xlnm.Print_Titles" localSheetId="1">'Detailed Estimate Sheet'!$2:$19</definedName>
    <definedName name="_xlnm.Print_Titles" localSheetId="0">Summary!$2:$16</definedName>
  </definedNames>
  <calcPr calcId="191029"/>
</workbook>
</file>

<file path=xl/calcChain.xml><?xml version="1.0" encoding="utf-8"?>
<calcChain xmlns="http://schemas.openxmlformats.org/spreadsheetml/2006/main">
  <c r="N128" i="1" l="1"/>
  <c r="O128" i="1" s="1"/>
  <c r="P128" i="1" s="1"/>
  <c r="K128" i="1"/>
  <c r="H128" i="1"/>
  <c r="I128" i="1" s="1"/>
  <c r="Q128" i="1" l="1"/>
  <c r="K564" i="1"/>
  <c r="H564" i="1"/>
  <c r="I564" i="1" s="1"/>
  <c r="K119" i="1"/>
  <c r="H119" i="1"/>
  <c r="I119" i="1" s="1"/>
  <c r="K65" i="1"/>
  <c r="H65" i="1"/>
  <c r="I65" i="1" s="1"/>
  <c r="K64" i="1"/>
  <c r="H64" i="1"/>
  <c r="I64" i="1" s="1"/>
  <c r="N61" i="1"/>
  <c r="O61" i="1" s="1"/>
  <c r="P61" i="1" s="1"/>
  <c r="K61" i="1"/>
  <c r="H61" i="1"/>
  <c r="I61" i="1" s="1"/>
  <c r="K60" i="1"/>
  <c r="H60" i="1"/>
  <c r="I60" i="1" s="1"/>
  <c r="H717" i="1"/>
  <c r="H714" i="1"/>
  <c r="K711" i="1"/>
  <c r="H711" i="1"/>
  <c r="I711" i="1" s="1"/>
  <c r="K706" i="1"/>
  <c r="H706" i="1"/>
  <c r="I706" i="1" s="1"/>
  <c r="H703" i="1"/>
  <c r="K700" i="1"/>
  <c r="H700" i="1"/>
  <c r="I700" i="1" s="1"/>
  <c r="K697" i="1"/>
  <c r="H697" i="1"/>
  <c r="I697" i="1" s="1"/>
  <c r="K696" i="1"/>
  <c r="H696" i="1"/>
  <c r="I696" i="1" s="1"/>
  <c r="K684" i="1"/>
  <c r="K678" i="1"/>
  <c r="H678" i="1"/>
  <c r="I678" i="1" s="1"/>
  <c r="H676" i="1"/>
  <c r="I676" i="1" s="1"/>
  <c r="K676" i="1"/>
  <c r="N676" i="1"/>
  <c r="O676" i="1" s="1"/>
  <c r="H677" i="1"/>
  <c r="I677" i="1" s="1"/>
  <c r="K677" i="1"/>
  <c r="N677" i="1"/>
  <c r="O677" i="1"/>
  <c r="N678" i="1"/>
  <c r="O678" i="1" s="1"/>
  <c r="H679" i="1"/>
  <c r="I679" i="1" s="1"/>
  <c r="K679" i="1"/>
  <c r="N679" i="1"/>
  <c r="O679" i="1" s="1"/>
  <c r="H680" i="1"/>
  <c r="I680" i="1" s="1"/>
  <c r="K680" i="1"/>
  <c r="N680" i="1"/>
  <c r="O680" i="1" s="1"/>
  <c r="H681" i="1"/>
  <c r="I681" i="1" s="1"/>
  <c r="K681" i="1"/>
  <c r="N681" i="1"/>
  <c r="O681" i="1" s="1"/>
  <c r="H682" i="1"/>
  <c r="I682" i="1" s="1"/>
  <c r="K682" i="1"/>
  <c r="N682" i="1"/>
  <c r="O682" i="1"/>
  <c r="N675" i="1"/>
  <c r="K675" i="1"/>
  <c r="N57" i="1"/>
  <c r="O57" i="1" s="1"/>
  <c r="P57" i="1" s="1"/>
  <c r="K57" i="1"/>
  <c r="H57" i="1"/>
  <c r="I57" i="1" s="1"/>
  <c r="K29" i="1"/>
  <c r="K644" i="1"/>
  <c r="H648" i="1"/>
  <c r="I648" i="1" s="1"/>
  <c r="K648" i="1"/>
  <c r="K639" i="1"/>
  <c r="H639" i="1"/>
  <c r="I639" i="1" s="1"/>
  <c r="K635" i="1"/>
  <c r="H635" i="1"/>
  <c r="I635" i="1" s="1"/>
  <c r="K634" i="1"/>
  <c r="K633" i="1"/>
  <c r="K632" i="1"/>
  <c r="K585" i="1"/>
  <c r="N585" i="1"/>
  <c r="K586" i="1"/>
  <c r="N586" i="1"/>
  <c r="K587" i="1"/>
  <c r="N587" i="1"/>
  <c r="K588" i="1"/>
  <c r="N588" i="1"/>
  <c r="K589" i="1"/>
  <c r="N589" i="1"/>
  <c r="K590" i="1"/>
  <c r="N590" i="1"/>
  <c r="K591" i="1"/>
  <c r="N591" i="1"/>
  <c r="K592" i="1"/>
  <c r="N592" i="1"/>
  <c r="K593" i="1"/>
  <c r="N593" i="1"/>
  <c r="K594" i="1"/>
  <c r="N594" i="1"/>
  <c r="K595" i="1"/>
  <c r="N595" i="1"/>
  <c r="K596" i="1"/>
  <c r="N596" i="1"/>
  <c r="K597" i="1"/>
  <c r="N597" i="1"/>
  <c r="K598" i="1"/>
  <c r="N598" i="1"/>
  <c r="K599" i="1"/>
  <c r="N599" i="1"/>
  <c r="K600" i="1"/>
  <c r="N600" i="1"/>
  <c r="K601" i="1"/>
  <c r="N601" i="1"/>
  <c r="K602" i="1"/>
  <c r="N602" i="1"/>
  <c r="K603" i="1"/>
  <c r="N603" i="1"/>
  <c r="K604" i="1"/>
  <c r="N604" i="1"/>
  <c r="K605" i="1"/>
  <c r="N605" i="1"/>
  <c r="K606" i="1"/>
  <c r="N606" i="1"/>
  <c r="K607" i="1"/>
  <c r="N607" i="1"/>
  <c r="K608" i="1"/>
  <c r="N608" i="1"/>
  <c r="K609" i="1"/>
  <c r="N609" i="1"/>
  <c r="K610" i="1"/>
  <c r="N610" i="1"/>
  <c r="K611" i="1"/>
  <c r="N611" i="1"/>
  <c r="K612" i="1"/>
  <c r="N612" i="1"/>
  <c r="K613" i="1"/>
  <c r="N613" i="1"/>
  <c r="K614" i="1"/>
  <c r="N614" i="1"/>
  <c r="K615" i="1"/>
  <c r="N615" i="1"/>
  <c r="K616" i="1"/>
  <c r="N616" i="1"/>
  <c r="K617" i="1"/>
  <c r="N617" i="1"/>
  <c r="K618" i="1"/>
  <c r="N618" i="1"/>
  <c r="K619" i="1"/>
  <c r="N619" i="1"/>
  <c r="K620" i="1"/>
  <c r="N620" i="1"/>
  <c r="K621" i="1"/>
  <c r="N621" i="1"/>
  <c r="K622" i="1"/>
  <c r="N622" i="1"/>
  <c r="K623" i="1"/>
  <c r="N623" i="1"/>
  <c r="K624" i="1"/>
  <c r="N624" i="1"/>
  <c r="K625" i="1"/>
  <c r="N625" i="1"/>
  <c r="K626" i="1"/>
  <c r="N626" i="1"/>
  <c r="K581" i="1"/>
  <c r="H581" i="1"/>
  <c r="I581" i="1" s="1"/>
  <c r="K578" i="1"/>
  <c r="H578" i="1"/>
  <c r="I578" i="1" s="1"/>
  <c r="K577" i="1"/>
  <c r="H577" i="1"/>
  <c r="I577" i="1" s="1"/>
  <c r="K573" i="1"/>
  <c r="H573" i="1"/>
  <c r="I573" i="1" s="1"/>
  <c r="K574" i="1"/>
  <c r="G574" i="1"/>
  <c r="H574" i="1" s="1"/>
  <c r="I574" i="1" s="1"/>
  <c r="K572" i="1"/>
  <c r="H572" i="1"/>
  <c r="I572" i="1" s="1"/>
  <c r="K571" i="1"/>
  <c r="H571" i="1"/>
  <c r="I571" i="1" s="1"/>
  <c r="K570" i="1"/>
  <c r="H570" i="1"/>
  <c r="I570" i="1" s="1"/>
  <c r="H532" i="1"/>
  <c r="I532" i="1" s="1"/>
  <c r="K532" i="1"/>
  <c r="N532" i="1"/>
  <c r="K550" i="1"/>
  <c r="K549" i="1"/>
  <c r="K548" i="1"/>
  <c r="K543" i="1"/>
  <c r="K542" i="1"/>
  <c r="K541" i="1"/>
  <c r="K540" i="1"/>
  <c r="K539" i="1"/>
  <c r="K537" i="1"/>
  <c r="K536" i="1"/>
  <c r="K534" i="1"/>
  <c r="N551" i="1"/>
  <c r="K551" i="1"/>
  <c r="K552" i="1"/>
  <c r="K553" i="1"/>
  <c r="K554" i="1"/>
  <c r="K555" i="1"/>
  <c r="K556" i="1"/>
  <c r="K557" i="1"/>
  <c r="N558" i="1"/>
  <c r="O558" i="1" s="1"/>
  <c r="K558" i="1"/>
  <c r="K559" i="1"/>
  <c r="K560" i="1"/>
  <c r="K561" i="1"/>
  <c r="K562" i="1"/>
  <c r="N531" i="1"/>
  <c r="O531" i="1" s="1"/>
  <c r="K531" i="1"/>
  <c r="H531" i="1"/>
  <c r="I531" i="1" s="1"/>
  <c r="H530" i="1"/>
  <c r="I530" i="1" s="1"/>
  <c r="K530" i="1"/>
  <c r="N530" i="1"/>
  <c r="K528" i="1"/>
  <c r="H528" i="1"/>
  <c r="I528" i="1" s="1"/>
  <c r="K527" i="1"/>
  <c r="H527" i="1"/>
  <c r="I527" i="1" s="1"/>
  <c r="K526" i="1"/>
  <c r="H526" i="1"/>
  <c r="I526" i="1" s="1"/>
  <c r="K525" i="1"/>
  <c r="H525" i="1"/>
  <c r="I525" i="1" s="1"/>
  <c r="K524" i="1"/>
  <c r="H524" i="1"/>
  <c r="I524" i="1" s="1"/>
  <c r="K523" i="1"/>
  <c r="H523" i="1"/>
  <c r="I523" i="1" s="1"/>
  <c r="N521" i="1"/>
  <c r="O521" i="1" s="1"/>
  <c r="K521" i="1"/>
  <c r="K520" i="1"/>
  <c r="K516" i="1"/>
  <c r="H516" i="1"/>
  <c r="I516" i="1" s="1"/>
  <c r="K518" i="1"/>
  <c r="K517" i="1"/>
  <c r="K515" i="1"/>
  <c r="N514" i="1"/>
  <c r="K514" i="1"/>
  <c r="N513" i="1"/>
  <c r="O513" i="1" s="1"/>
  <c r="P513" i="1" s="1"/>
  <c r="K513" i="1"/>
  <c r="K512" i="1"/>
  <c r="K511" i="1"/>
  <c r="K510" i="1"/>
  <c r="K509" i="1"/>
  <c r="K507" i="1"/>
  <c r="K505" i="1"/>
  <c r="N504" i="1"/>
  <c r="O504" i="1" s="1"/>
  <c r="K504" i="1"/>
  <c r="H502" i="1"/>
  <c r="I502" i="1" s="1"/>
  <c r="K502" i="1"/>
  <c r="N502" i="1"/>
  <c r="O502" i="1" s="1"/>
  <c r="P502" i="1" s="1"/>
  <c r="N501" i="1"/>
  <c r="K501" i="1"/>
  <c r="H501" i="1"/>
  <c r="I501" i="1" s="1"/>
  <c r="K500" i="1"/>
  <c r="N499" i="1"/>
  <c r="O499" i="1" s="1"/>
  <c r="P499" i="1" s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4" i="1"/>
  <c r="N484" i="1"/>
  <c r="K485" i="1"/>
  <c r="N485" i="1"/>
  <c r="K483" i="1"/>
  <c r="K482" i="1"/>
  <c r="N482" i="1"/>
  <c r="K481" i="1"/>
  <c r="N481" i="1"/>
  <c r="O481" i="1"/>
  <c r="K480" i="1"/>
  <c r="N480" i="1"/>
  <c r="K479" i="1"/>
  <c r="K478" i="1"/>
  <c r="H464" i="1"/>
  <c r="K463" i="1"/>
  <c r="H463" i="1"/>
  <c r="I463" i="1" s="1"/>
  <c r="K472" i="1"/>
  <c r="H472" i="1"/>
  <c r="I472" i="1" s="1"/>
  <c r="K471" i="1"/>
  <c r="H471" i="1"/>
  <c r="I471" i="1" s="1"/>
  <c r="K453" i="1"/>
  <c r="H453" i="1"/>
  <c r="I453" i="1" s="1"/>
  <c r="K450" i="1"/>
  <c r="H450" i="1"/>
  <c r="I450" i="1" s="1"/>
  <c r="K446" i="1"/>
  <c r="H446" i="1"/>
  <c r="I446" i="1" s="1"/>
  <c r="K443" i="1"/>
  <c r="K442" i="1"/>
  <c r="H442" i="1"/>
  <c r="I442" i="1" s="1"/>
  <c r="K440" i="1"/>
  <c r="H440" i="1"/>
  <c r="I440" i="1" s="1"/>
  <c r="K439" i="1"/>
  <c r="H439" i="1"/>
  <c r="I439" i="1" s="1"/>
  <c r="K441" i="1"/>
  <c r="H441" i="1"/>
  <c r="I441" i="1" s="1"/>
  <c r="K438" i="1"/>
  <c r="H438" i="1"/>
  <c r="I438" i="1" s="1"/>
  <c r="K417" i="1"/>
  <c r="H425" i="1"/>
  <c r="H410" i="1"/>
  <c r="K403" i="1"/>
  <c r="H403" i="1"/>
  <c r="I403" i="1" s="1"/>
  <c r="N430" i="1"/>
  <c r="O430" i="1" s="1"/>
  <c r="H430" i="1"/>
  <c r="N429" i="1"/>
  <c r="O429" i="1" s="1"/>
  <c r="H429" i="1"/>
  <c r="O428" i="1"/>
  <c r="N428" i="1"/>
  <c r="H428" i="1"/>
  <c r="N427" i="1"/>
  <c r="O427" i="1" s="1"/>
  <c r="H427" i="1"/>
  <c r="N426" i="1"/>
  <c r="O426" i="1" s="1"/>
  <c r="H426" i="1"/>
  <c r="N422" i="1"/>
  <c r="O422" i="1" s="1"/>
  <c r="H422" i="1"/>
  <c r="N421" i="1"/>
  <c r="O421" i="1" s="1"/>
  <c r="H421" i="1"/>
  <c r="N420" i="1"/>
  <c r="O420" i="1" s="1"/>
  <c r="H420" i="1"/>
  <c r="N419" i="1"/>
  <c r="O419" i="1" s="1"/>
  <c r="H419" i="1"/>
  <c r="N418" i="1"/>
  <c r="O418" i="1" s="1"/>
  <c r="H418" i="1"/>
  <c r="N415" i="1"/>
  <c r="O415" i="1" s="1"/>
  <c r="H415" i="1"/>
  <c r="N414" i="1"/>
  <c r="O414" i="1" s="1"/>
  <c r="H414" i="1"/>
  <c r="N413" i="1"/>
  <c r="O413" i="1" s="1"/>
  <c r="H413" i="1"/>
  <c r="N412" i="1"/>
  <c r="O412" i="1" s="1"/>
  <c r="H412" i="1"/>
  <c r="N411" i="1"/>
  <c r="O411" i="1" s="1"/>
  <c r="H411" i="1"/>
  <c r="K398" i="1"/>
  <c r="H398" i="1"/>
  <c r="I398" i="1" s="1"/>
  <c r="K397" i="1"/>
  <c r="H397" i="1"/>
  <c r="I397" i="1" s="1"/>
  <c r="H396" i="1"/>
  <c r="K393" i="1"/>
  <c r="K392" i="1"/>
  <c r="H389" i="1"/>
  <c r="K388" i="1"/>
  <c r="H388" i="1"/>
  <c r="I388" i="1" s="1"/>
  <c r="H387" i="1"/>
  <c r="H386" i="1"/>
  <c r="H380" i="1"/>
  <c r="I380" i="1" s="1"/>
  <c r="K380" i="1"/>
  <c r="N380" i="1"/>
  <c r="O380" i="1" s="1"/>
  <c r="P380" i="1" s="1"/>
  <c r="H381" i="1"/>
  <c r="N381" i="1"/>
  <c r="O381" i="1"/>
  <c r="H382" i="1"/>
  <c r="I382" i="1" s="1"/>
  <c r="K382" i="1"/>
  <c r="N382" i="1"/>
  <c r="O382" i="1" s="1"/>
  <c r="P382" i="1" s="1"/>
  <c r="N379" i="1"/>
  <c r="O379" i="1" s="1"/>
  <c r="K378" i="1"/>
  <c r="K377" i="1"/>
  <c r="H376" i="1"/>
  <c r="I376" i="1" s="1"/>
  <c r="K376" i="1"/>
  <c r="N376" i="1"/>
  <c r="G372" i="1"/>
  <c r="K368" i="1"/>
  <c r="H368" i="1"/>
  <c r="I368" i="1" s="1"/>
  <c r="K363" i="1"/>
  <c r="K358" i="1"/>
  <c r="N358" i="1"/>
  <c r="O358" i="1"/>
  <c r="K359" i="1"/>
  <c r="N359" i="1"/>
  <c r="O359" i="1"/>
  <c r="K360" i="1"/>
  <c r="N360" i="1"/>
  <c r="O360" i="1" s="1"/>
  <c r="K361" i="1"/>
  <c r="N361" i="1"/>
  <c r="O361" i="1"/>
  <c r="K364" i="1"/>
  <c r="H364" i="1"/>
  <c r="I364" i="1" s="1"/>
  <c r="K362" i="1"/>
  <c r="H362" i="1"/>
  <c r="I362" i="1" s="1"/>
  <c r="K357" i="1"/>
  <c r="H357" i="1"/>
  <c r="I357" i="1" s="1"/>
  <c r="K356" i="1"/>
  <c r="H356" i="1"/>
  <c r="I356" i="1" s="1"/>
  <c r="K355" i="1"/>
  <c r="H355" i="1"/>
  <c r="I355" i="1" s="1"/>
  <c r="H292" i="1"/>
  <c r="I292" i="1" s="1"/>
  <c r="K348" i="1"/>
  <c r="K350" i="1"/>
  <c r="H350" i="1"/>
  <c r="I350" i="1" s="1"/>
  <c r="K349" i="1"/>
  <c r="H349" i="1"/>
  <c r="I349" i="1" s="1"/>
  <c r="H348" i="1"/>
  <c r="I348" i="1" s="1"/>
  <c r="K347" i="1"/>
  <c r="H347" i="1"/>
  <c r="I347" i="1" s="1"/>
  <c r="K346" i="1"/>
  <c r="H346" i="1"/>
  <c r="I346" i="1" s="1"/>
  <c r="K345" i="1"/>
  <c r="H345" i="1"/>
  <c r="I345" i="1" s="1"/>
  <c r="K344" i="1"/>
  <c r="H344" i="1"/>
  <c r="I344" i="1" s="1"/>
  <c r="K343" i="1"/>
  <c r="H343" i="1"/>
  <c r="I343" i="1" s="1"/>
  <c r="K342" i="1"/>
  <c r="H342" i="1"/>
  <c r="I342" i="1" s="1"/>
  <c r="K341" i="1"/>
  <c r="H341" i="1"/>
  <c r="I341" i="1" s="1"/>
  <c r="K340" i="1"/>
  <c r="H340" i="1"/>
  <c r="I340" i="1" s="1"/>
  <c r="K339" i="1"/>
  <c r="H339" i="1"/>
  <c r="I339" i="1" s="1"/>
  <c r="K338" i="1"/>
  <c r="H338" i="1"/>
  <c r="I338" i="1" s="1"/>
  <c r="H337" i="1"/>
  <c r="I337" i="1" s="1"/>
  <c r="K337" i="1"/>
  <c r="K334" i="1"/>
  <c r="H334" i="1"/>
  <c r="I334" i="1" s="1"/>
  <c r="K333" i="1"/>
  <c r="H333" i="1"/>
  <c r="I333" i="1" s="1"/>
  <c r="K332" i="1"/>
  <c r="H332" i="1"/>
  <c r="I332" i="1" s="1"/>
  <c r="K331" i="1"/>
  <c r="H331" i="1"/>
  <c r="I331" i="1" s="1"/>
  <c r="K330" i="1"/>
  <c r="H330" i="1"/>
  <c r="I330" i="1" s="1"/>
  <c r="K329" i="1"/>
  <c r="H329" i="1"/>
  <c r="I329" i="1" s="1"/>
  <c r="K328" i="1"/>
  <c r="H328" i="1"/>
  <c r="I328" i="1" s="1"/>
  <c r="K327" i="1"/>
  <c r="H327" i="1"/>
  <c r="I327" i="1" s="1"/>
  <c r="K326" i="1"/>
  <c r="H326" i="1"/>
  <c r="I326" i="1" s="1"/>
  <c r="K325" i="1"/>
  <c r="H325" i="1"/>
  <c r="I325" i="1" s="1"/>
  <c r="K324" i="1"/>
  <c r="H324" i="1"/>
  <c r="I324" i="1" s="1"/>
  <c r="K323" i="1"/>
  <c r="H323" i="1"/>
  <c r="I323" i="1" s="1"/>
  <c r="K322" i="1"/>
  <c r="H322" i="1"/>
  <c r="I322" i="1" s="1"/>
  <c r="K321" i="1"/>
  <c r="H321" i="1"/>
  <c r="I321" i="1" s="1"/>
  <c r="K320" i="1"/>
  <c r="H320" i="1"/>
  <c r="I320" i="1" s="1"/>
  <c r="K317" i="1"/>
  <c r="H317" i="1"/>
  <c r="I317" i="1" s="1"/>
  <c r="K314" i="1"/>
  <c r="H314" i="1"/>
  <c r="I314" i="1" s="1"/>
  <c r="K311" i="1"/>
  <c r="H311" i="1"/>
  <c r="I311" i="1" s="1"/>
  <c r="K310" i="1"/>
  <c r="H310" i="1"/>
  <c r="I310" i="1" s="1"/>
  <c r="K309" i="1"/>
  <c r="H309" i="1"/>
  <c r="I309" i="1" s="1"/>
  <c r="K308" i="1"/>
  <c r="H308" i="1"/>
  <c r="I308" i="1" s="1"/>
  <c r="K307" i="1"/>
  <c r="H307" i="1"/>
  <c r="I307" i="1" s="1"/>
  <c r="K306" i="1"/>
  <c r="H306" i="1"/>
  <c r="I306" i="1" s="1"/>
  <c r="K305" i="1"/>
  <c r="H305" i="1"/>
  <c r="I305" i="1" s="1"/>
  <c r="K304" i="1"/>
  <c r="H304" i="1"/>
  <c r="I304" i="1" s="1"/>
  <c r="K303" i="1"/>
  <c r="H303" i="1"/>
  <c r="I303" i="1" s="1"/>
  <c r="K300" i="1"/>
  <c r="H300" i="1"/>
  <c r="I300" i="1" s="1"/>
  <c r="K299" i="1"/>
  <c r="H299" i="1"/>
  <c r="I299" i="1" s="1"/>
  <c r="K298" i="1"/>
  <c r="H298" i="1"/>
  <c r="I298" i="1" s="1"/>
  <c r="K297" i="1"/>
  <c r="H297" i="1"/>
  <c r="I297" i="1" s="1"/>
  <c r="K296" i="1"/>
  <c r="H296" i="1"/>
  <c r="I296" i="1" s="1"/>
  <c r="K295" i="1"/>
  <c r="K294" i="1"/>
  <c r="H294" i="1"/>
  <c r="I294" i="1" s="1"/>
  <c r="K293" i="1"/>
  <c r="H293" i="1"/>
  <c r="I293" i="1" s="1"/>
  <c r="K292" i="1"/>
  <c r="K291" i="1"/>
  <c r="H291" i="1"/>
  <c r="I291" i="1" s="1"/>
  <c r="K290" i="1"/>
  <c r="H290" i="1"/>
  <c r="I290" i="1" s="1"/>
  <c r="H283" i="1"/>
  <c r="K280" i="1"/>
  <c r="H280" i="1"/>
  <c r="I280" i="1" s="1"/>
  <c r="K275" i="1"/>
  <c r="H275" i="1"/>
  <c r="I275" i="1" s="1"/>
  <c r="K274" i="1"/>
  <c r="H274" i="1"/>
  <c r="I274" i="1" s="1"/>
  <c r="H271" i="1"/>
  <c r="H270" i="1"/>
  <c r="K267" i="1"/>
  <c r="H267" i="1"/>
  <c r="I267" i="1" s="1"/>
  <c r="H264" i="1"/>
  <c r="H263" i="1"/>
  <c r="H260" i="1"/>
  <c r="H259" i="1"/>
  <c r="H256" i="1"/>
  <c r="H253" i="1"/>
  <c r="H252" i="1"/>
  <c r="H249" i="1"/>
  <c r="K248" i="1"/>
  <c r="H248" i="1"/>
  <c r="I248" i="1" s="1"/>
  <c r="K247" i="1"/>
  <c r="H247" i="1"/>
  <c r="I247" i="1" s="1"/>
  <c r="H244" i="1"/>
  <c r="H243" i="1"/>
  <c r="H240" i="1"/>
  <c r="K237" i="1"/>
  <c r="H237" i="1"/>
  <c r="I237" i="1" s="1"/>
  <c r="K236" i="1"/>
  <c r="H236" i="1"/>
  <c r="I236" i="1" s="1"/>
  <c r="H233" i="1"/>
  <c r="K228" i="1"/>
  <c r="H228" i="1"/>
  <c r="I228" i="1" s="1"/>
  <c r="H230" i="1"/>
  <c r="H229" i="1"/>
  <c r="H203" i="1"/>
  <c r="N189" i="1"/>
  <c r="K189" i="1"/>
  <c r="H189" i="1"/>
  <c r="I189" i="1" s="1"/>
  <c r="K174" i="1"/>
  <c r="H174" i="1"/>
  <c r="I174" i="1" s="1"/>
  <c r="N167" i="1"/>
  <c r="O167" i="1" s="1"/>
  <c r="H167" i="1"/>
  <c r="I167" i="1" s="1"/>
  <c r="K166" i="1"/>
  <c r="H166" i="1"/>
  <c r="I166" i="1" s="1"/>
  <c r="K165" i="1"/>
  <c r="H165" i="1"/>
  <c r="I165" i="1" s="1"/>
  <c r="K168" i="1"/>
  <c r="H168" i="1"/>
  <c r="I168" i="1" s="1"/>
  <c r="K222" i="1"/>
  <c r="H222" i="1"/>
  <c r="I222" i="1" s="1"/>
  <c r="K214" i="1"/>
  <c r="K223" i="1"/>
  <c r="H223" i="1"/>
  <c r="I223" i="1" s="1"/>
  <c r="H221" i="1"/>
  <c r="K220" i="1"/>
  <c r="H220" i="1"/>
  <c r="I220" i="1" s="1"/>
  <c r="K217" i="1"/>
  <c r="H217" i="1"/>
  <c r="I217" i="1" s="1"/>
  <c r="H214" i="1"/>
  <c r="I214" i="1" s="1"/>
  <c r="K207" i="1"/>
  <c r="H207" i="1"/>
  <c r="I207" i="1" s="1"/>
  <c r="K206" i="1"/>
  <c r="H206" i="1"/>
  <c r="I206" i="1" s="1"/>
  <c r="H200" i="1"/>
  <c r="H199" i="1"/>
  <c r="H196" i="1"/>
  <c r="H195" i="1"/>
  <c r="H194" i="1"/>
  <c r="H193" i="1"/>
  <c r="N190" i="1"/>
  <c r="O190" i="1"/>
  <c r="H190" i="1"/>
  <c r="I190" i="1" s="1"/>
  <c r="H185" i="1"/>
  <c r="I185" i="1" s="1"/>
  <c r="K188" i="1"/>
  <c r="H188" i="1"/>
  <c r="I188" i="1" s="1"/>
  <c r="K187" i="1"/>
  <c r="H187" i="1"/>
  <c r="I187" i="1" s="1"/>
  <c r="K186" i="1"/>
  <c r="H186" i="1"/>
  <c r="I186" i="1" s="1"/>
  <c r="K185" i="1"/>
  <c r="K184" i="1"/>
  <c r="H184" i="1"/>
  <c r="I184" i="1" s="1"/>
  <c r="K183" i="1"/>
  <c r="H183" i="1"/>
  <c r="I183" i="1" s="1"/>
  <c r="K179" i="1"/>
  <c r="H179" i="1"/>
  <c r="I179" i="1" s="1"/>
  <c r="K178" i="1"/>
  <c r="H178" i="1"/>
  <c r="I178" i="1" s="1"/>
  <c r="K180" i="1"/>
  <c r="H180" i="1"/>
  <c r="I180" i="1" s="1"/>
  <c r="H177" i="1"/>
  <c r="K171" i="1"/>
  <c r="H171" i="1"/>
  <c r="I171" i="1" s="1"/>
  <c r="K162" i="1"/>
  <c r="H162" i="1"/>
  <c r="I162" i="1" s="1"/>
  <c r="N159" i="1"/>
  <c r="O159" i="1" s="1"/>
  <c r="H159" i="1"/>
  <c r="N158" i="1"/>
  <c r="O158" i="1" s="1"/>
  <c r="H158" i="1"/>
  <c r="N157" i="1"/>
  <c r="O157" i="1" s="1"/>
  <c r="P157" i="1" s="1"/>
  <c r="K157" i="1"/>
  <c r="H157" i="1"/>
  <c r="I157" i="1" s="1"/>
  <c r="K150" i="1"/>
  <c r="H150" i="1"/>
  <c r="I150" i="1" s="1"/>
  <c r="K149" i="1"/>
  <c r="H149" i="1"/>
  <c r="I149" i="1" s="1"/>
  <c r="K142" i="1"/>
  <c r="H142" i="1"/>
  <c r="I142" i="1" s="1"/>
  <c r="H136" i="1"/>
  <c r="K129" i="1"/>
  <c r="H129" i="1"/>
  <c r="I129" i="1" s="1"/>
  <c r="K127" i="1"/>
  <c r="H127" i="1"/>
  <c r="I127" i="1" s="1"/>
  <c r="K126" i="1"/>
  <c r="H126" i="1"/>
  <c r="I126" i="1" s="1"/>
  <c r="K125" i="1"/>
  <c r="H125" i="1"/>
  <c r="I125" i="1" s="1"/>
  <c r="N119" i="1"/>
  <c r="O119" i="1" s="1"/>
  <c r="P119" i="1" s="1"/>
  <c r="K120" i="1"/>
  <c r="H120" i="1"/>
  <c r="I120" i="1" s="1"/>
  <c r="K116" i="1"/>
  <c r="H116" i="1"/>
  <c r="I116" i="1" s="1"/>
  <c r="K111" i="1"/>
  <c r="H111" i="1"/>
  <c r="I111" i="1" s="1"/>
  <c r="K108" i="1"/>
  <c r="H108" i="1"/>
  <c r="I108" i="1" s="1"/>
  <c r="K101" i="1"/>
  <c r="H101" i="1"/>
  <c r="I101" i="1" s="1"/>
  <c r="H98" i="1"/>
  <c r="H97" i="1"/>
  <c r="H94" i="1"/>
  <c r="H93" i="1"/>
  <c r="H92" i="1"/>
  <c r="H91" i="1"/>
  <c r="H90" i="1"/>
  <c r="H89" i="1"/>
  <c r="H88" i="1"/>
  <c r="H85" i="1"/>
  <c r="H84" i="1"/>
  <c r="H83" i="1"/>
  <c r="H80" i="1"/>
  <c r="H79" i="1"/>
  <c r="H78" i="1"/>
  <c r="H77" i="1"/>
  <c r="K72" i="1"/>
  <c r="H72" i="1"/>
  <c r="I72" i="1" s="1"/>
  <c r="K71" i="1"/>
  <c r="H71" i="1"/>
  <c r="I71" i="1" s="1"/>
  <c r="K70" i="1"/>
  <c r="H70" i="1"/>
  <c r="I70" i="1" s="1"/>
  <c r="Q61" i="1" l="1"/>
  <c r="H684" i="1"/>
  <c r="I684" i="1" s="1"/>
  <c r="H644" i="1"/>
  <c r="I644" i="1" s="1"/>
  <c r="Q502" i="1"/>
  <c r="H295" i="1"/>
  <c r="I295" i="1" s="1"/>
  <c r="Q157" i="1"/>
  <c r="K167" i="1"/>
  <c r="K213" i="1"/>
  <c r="H213" i="1"/>
  <c r="I213" i="1" s="1"/>
  <c r="H212" i="1"/>
  <c r="I212" i="1" s="1"/>
  <c r="K212" i="1"/>
  <c r="K190" i="1"/>
  <c r="Q119" i="1"/>
  <c r="B24" i="1" l="1"/>
  <c r="B25" i="1"/>
  <c r="B26" i="1"/>
  <c r="B27" i="1"/>
  <c r="B55" i="1"/>
  <c r="B56" i="1"/>
  <c r="B58" i="1"/>
  <c r="B59" i="1"/>
  <c r="B62" i="1"/>
  <c r="B63" i="1"/>
  <c r="B66" i="1"/>
  <c r="B67" i="1"/>
  <c r="B68" i="1"/>
  <c r="B69" i="1"/>
  <c r="B73" i="1"/>
  <c r="B74" i="1"/>
  <c r="B75" i="1"/>
  <c r="B76" i="1"/>
  <c r="B81" i="1"/>
  <c r="B82" i="1"/>
  <c r="B86" i="1"/>
  <c r="B87" i="1"/>
  <c r="B95" i="1"/>
  <c r="B96" i="1"/>
  <c r="B99" i="1"/>
  <c r="B100" i="1"/>
  <c r="B102" i="1"/>
  <c r="B103" i="1"/>
  <c r="B104" i="1"/>
  <c r="B105" i="1"/>
  <c r="B106" i="1"/>
  <c r="B107" i="1"/>
  <c r="B109" i="1"/>
  <c r="B110" i="1"/>
  <c r="B112" i="1"/>
  <c r="B113" i="1"/>
  <c r="B114" i="1"/>
  <c r="B115" i="1"/>
  <c r="B117" i="1"/>
  <c r="B118" i="1"/>
  <c r="B121" i="1"/>
  <c r="B122" i="1"/>
  <c r="B123" i="1"/>
  <c r="B124" i="1"/>
  <c r="B130" i="1"/>
  <c r="B131" i="1"/>
  <c r="B134" i="1"/>
  <c r="B135" i="1"/>
  <c r="B137" i="1"/>
  <c r="B138" i="1"/>
  <c r="B140" i="1"/>
  <c r="B141" i="1"/>
  <c r="B143" i="1"/>
  <c r="B144" i="1"/>
  <c r="B145" i="1"/>
  <c r="B146" i="1"/>
  <c r="B147" i="1"/>
  <c r="B148" i="1"/>
  <c r="B151" i="1"/>
  <c r="B152" i="1"/>
  <c r="B155" i="1"/>
  <c r="B156" i="1"/>
  <c r="B160" i="1"/>
  <c r="B161" i="1"/>
  <c r="B163" i="1"/>
  <c r="B164" i="1"/>
  <c r="B169" i="1"/>
  <c r="B170" i="1"/>
  <c r="B172" i="1"/>
  <c r="B173" i="1"/>
  <c r="B175" i="1"/>
  <c r="B176" i="1"/>
  <c r="B181" i="1"/>
  <c r="B182" i="1"/>
  <c r="B191" i="1"/>
  <c r="B192" i="1"/>
  <c r="B197" i="1"/>
  <c r="B198" i="1"/>
  <c r="B201" i="1"/>
  <c r="B202" i="1"/>
  <c r="B204" i="1"/>
  <c r="B205" i="1"/>
  <c r="B208" i="1"/>
  <c r="B209" i="1"/>
  <c r="B210" i="1"/>
  <c r="B211" i="1"/>
  <c r="B215" i="1"/>
  <c r="B216" i="1"/>
  <c r="B218" i="1"/>
  <c r="B219" i="1"/>
  <c r="B224" i="1"/>
  <c r="B225" i="1"/>
  <c r="B226" i="1"/>
  <c r="B227" i="1"/>
  <c r="B231" i="1"/>
  <c r="B232" i="1"/>
  <c r="B234" i="1"/>
  <c r="B235" i="1"/>
  <c r="B238" i="1"/>
  <c r="B239" i="1"/>
  <c r="B241" i="1"/>
  <c r="B242" i="1"/>
  <c r="B245" i="1"/>
  <c r="B246" i="1"/>
  <c r="B250" i="1"/>
  <c r="B251" i="1"/>
  <c r="B254" i="1"/>
  <c r="B255" i="1"/>
  <c r="B257" i="1"/>
  <c r="B258" i="1"/>
  <c r="B261" i="1"/>
  <c r="B262" i="1"/>
  <c r="B265" i="1"/>
  <c r="B266" i="1"/>
  <c r="B268" i="1"/>
  <c r="B269" i="1"/>
  <c r="B272" i="1"/>
  <c r="B273" i="1"/>
  <c r="B276" i="1"/>
  <c r="B277" i="1"/>
  <c r="B278" i="1"/>
  <c r="B279" i="1"/>
  <c r="B281" i="1"/>
  <c r="B282" i="1"/>
  <c r="B284" i="1"/>
  <c r="B285" i="1"/>
  <c r="B286" i="1"/>
  <c r="B287" i="1"/>
  <c r="B288" i="1"/>
  <c r="B289" i="1"/>
  <c r="B301" i="1"/>
  <c r="B302" i="1"/>
  <c r="B312" i="1"/>
  <c r="B313" i="1"/>
  <c r="B318" i="1"/>
  <c r="B319" i="1"/>
  <c r="B335" i="1"/>
  <c r="B336" i="1"/>
  <c r="B351" i="1"/>
  <c r="B352" i="1"/>
  <c r="B353" i="1"/>
  <c r="B354" i="1"/>
  <c r="B365" i="1"/>
  <c r="B366" i="1"/>
  <c r="B369" i="1"/>
  <c r="B370" i="1"/>
  <c r="B384" i="1"/>
  <c r="B385" i="1"/>
  <c r="B390" i="1"/>
  <c r="B391" i="1"/>
  <c r="B394" i="1"/>
  <c r="B395" i="1"/>
  <c r="B399" i="1"/>
  <c r="B400" i="1"/>
  <c r="B401" i="1"/>
  <c r="B402" i="1"/>
  <c r="B409" i="1"/>
  <c r="B416" i="1"/>
  <c r="B423" i="1"/>
  <c r="B424" i="1"/>
  <c r="B431" i="1"/>
  <c r="B432" i="1"/>
  <c r="B434" i="1"/>
  <c r="B435" i="1"/>
  <c r="B436" i="1"/>
  <c r="B437" i="1"/>
  <c r="B447" i="1"/>
  <c r="B448" i="1"/>
  <c r="B449" i="1"/>
  <c r="B451" i="1"/>
  <c r="B452" i="1"/>
  <c r="B454" i="1"/>
  <c r="B455" i="1"/>
  <c r="B458" i="1"/>
  <c r="B459" i="1"/>
  <c r="B461" i="1"/>
  <c r="B462" i="1"/>
  <c r="B465" i="1"/>
  <c r="B466" i="1"/>
  <c r="B469" i="1"/>
  <c r="B470" i="1"/>
  <c r="B473" i="1"/>
  <c r="B474" i="1"/>
  <c r="B475" i="1"/>
  <c r="B476" i="1"/>
  <c r="B565" i="1"/>
  <c r="B566" i="1"/>
  <c r="B567" i="1"/>
  <c r="B568" i="1"/>
  <c r="B569" i="1"/>
  <c r="B575" i="1"/>
  <c r="B576" i="1"/>
  <c r="B579" i="1"/>
  <c r="B580" i="1"/>
  <c r="B582" i="1"/>
  <c r="B583" i="1"/>
  <c r="B627" i="1"/>
  <c r="B628" i="1"/>
  <c r="B629" i="1"/>
  <c r="B630" i="1"/>
  <c r="B631" i="1"/>
  <c r="B637" i="1"/>
  <c r="B638" i="1"/>
  <c r="B640" i="1"/>
  <c r="B641" i="1"/>
  <c r="B642" i="1"/>
  <c r="B643" i="1"/>
  <c r="B645" i="1"/>
  <c r="B646" i="1"/>
  <c r="B649" i="1"/>
  <c r="B650" i="1"/>
  <c r="B651" i="1"/>
  <c r="B652" i="1"/>
  <c r="B674" i="1"/>
  <c r="B683" i="1"/>
  <c r="B685" i="1"/>
  <c r="B686" i="1"/>
  <c r="B694" i="1"/>
  <c r="B695" i="1"/>
  <c r="B698" i="1"/>
  <c r="B699" i="1"/>
  <c r="B701" i="1"/>
  <c r="B702" i="1"/>
  <c r="B704" i="1"/>
  <c r="B705" i="1"/>
  <c r="B707" i="1"/>
  <c r="B708" i="1"/>
  <c r="B709" i="1"/>
  <c r="B710" i="1"/>
  <c r="B712" i="1"/>
  <c r="B713" i="1"/>
  <c r="B715" i="1"/>
  <c r="B716" i="1"/>
  <c r="B718" i="1"/>
  <c r="N718" i="1"/>
  <c r="O718" i="1" s="1"/>
  <c r="P718" i="1" s="1"/>
  <c r="K718" i="1"/>
  <c r="H718" i="1"/>
  <c r="I718" i="1" s="1"/>
  <c r="N717" i="1"/>
  <c r="O717" i="1" s="1"/>
  <c r="N716" i="1"/>
  <c r="O716" i="1" s="1"/>
  <c r="P716" i="1" s="1"/>
  <c r="K716" i="1"/>
  <c r="H716" i="1"/>
  <c r="I716" i="1" s="1"/>
  <c r="N715" i="1"/>
  <c r="O715" i="1" s="1"/>
  <c r="P715" i="1" s="1"/>
  <c r="K715" i="1"/>
  <c r="H715" i="1"/>
  <c r="I715" i="1" s="1"/>
  <c r="N714" i="1"/>
  <c r="O714" i="1" s="1"/>
  <c r="N713" i="1"/>
  <c r="O713" i="1" s="1"/>
  <c r="P713" i="1" s="1"/>
  <c r="K713" i="1"/>
  <c r="H713" i="1"/>
  <c r="I713" i="1" s="1"/>
  <c r="N712" i="1"/>
  <c r="O712" i="1" s="1"/>
  <c r="P712" i="1" s="1"/>
  <c r="K712" i="1"/>
  <c r="H712" i="1"/>
  <c r="I712" i="1" s="1"/>
  <c r="N711" i="1"/>
  <c r="O711" i="1" s="1"/>
  <c r="P711" i="1" s="1"/>
  <c r="Q711" i="1" s="1"/>
  <c r="N710" i="1"/>
  <c r="O710" i="1" s="1"/>
  <c r="P710" i="1" s="1"/>
  <c r="K710" i="1"/>
  <c r="H710" i="1"/>
  <c r="I710" i="1" s="1"/>
  <c r="N709" i="1"/>
  <c r="O709" i="1" s="1"/>
  <c r="P709" i="1" s="1"/>
  <c r="K709" i="1"/>
  <c r="H709" i="1"/>
  <c r="I709" i="1" s="1"/>
  <c r="N707" i="1"/>
  <c r="O707" i="1" s="1"/>
  <c r="P707" i="1" s="1"/>
  <c r="K707" i="1"/>
  <c r="H707" i="1"/>
  <c r="I707" i="1" s="1"/>
  <c r="Q707" i="1" s="1"/>
  <c r="N706" i="1"/>
  <c r="O706" i="1" s="1"/>
  <c r="P706" i="1" s="1"/>
  <c r="Q706" i="1" s="1"/>
  <c r="N705" i="1"/>
  <c r="O705" i="1" s="1"/>
  <c r="P705" i="1" s="1"/>
  <c r="K705" i="1"/>
  <c r="H705" i="1"/>
  <c r="I705" i="1" s="1"/>
  <c r="N704" i="1"/>
  <c r="O704" i="1" s="1"/>
  <c r="P704" i="1" s="1"/>
  <c r="K704" i="1"/>
  <c r="H704" i="1"/>
  <c r="I704" i="1" s="1"/>
  <c r="N703" i="1"/>
  <c r="O703" i="1" s="1"/>
  <c r="N702" i="1"/>
  <c r="O702" i="1" s="1"/>
  <c r="P702" i="1" s="1"/>
  <c r="K702" i="1"/>
  <c r="H702" i="1"/>
  <c r="I702" i="1" s="1"/>
  <c r="N701" i="1"/>
  <c r="O701" i="1" s="1"/>
  <c r="P701" i="1" s="1"/>
  <c r="K701" i="1"/>
  <c r="H701" i="1"/>
  <c r="I701" i="1" s="1"/>
  <c r="N700" i="1"/>
  <c r="O700" i="1" s="1"/>
  <c r="P700" i="1" s="1"/>
  <c r="N699" i="1"/>
  <c r="O699" i="1" s="1"/>
  <c r="P699" i="1" s="1"/>
  <c r="K699" i="1"/>
  <c r="H699" i="1"/>
  <c r="I699" i="1" s="1"/>
  <c r="N698" i="1"/>
  <c r="O698" i="1" s="1"/>
  <c r="P698" i="1" s="1"/>
  <c r="K698" i="1"/>
  <c r="H698" i="1"/>
  <c r="I698" i="1" s="1"/>
  <c r="N697" i="1"/>
  <c r="O697" i="1" s="1"/>
  <c r="P697" i="1" s="1"/>
  <c r="Q697" i="1" s="1"/>
  <c r="N696" i="1"/>
  <c r="O696" i="1" s="1"/>
  <c r="P696" i="1" s="1"/>
  <c r="N695" i="1"/>
  <c r="O695" i="1" s="1"/>
  <c r="P695" i="1" s="1"/>
  <c r="K695" i="1"/>
  <c r="H695" i="1"/>
  <c r="I695" i="1" s="1"/>
  <c r="N694" i="1"/>
  <c r="O694" i="1" s="1"/>
  <c r="P694" i="1" s="1"/>
  <c r="K694" i="1"/>
  <c r="H694" i="1"/>
  <c r="I694" i="1" s="1"/>
  <c r="N693" i="1"/>
  <c r="O693" i="1" s="1"/>
  <c r="P693" i="1" s="1"/>
  <c r="K693" i="1"/>
  <c r="H693" i="1"/>
  <c r="I693" i="1" s="1"/>
  <c r="N692" i="1"/>
  <c r="O692" i="1" s="1"/>
  <c r="P692" i="1" s="1"/>
  <c r="K692" i="1"/>
  <c r="H692" i="1"/>
  <c r="I692" i="1" s="1"/>
  <c r="N691" i="1"/>
  <c r="O691" i="1" s="1"/>
  <c r="P691" i="1" s="1"/>
  <c r="K691" i="1"/>
  <c r="H691" i="1"/>
  <c r="I691" i="1" s="1"/>
  <c r="N690" i="1"/>
  <c r="O690" i="1" s="1"/>
  <c r="P690" i="1" s="1"/>
  <c r="K690" i="1"/>
  <c r="H690" i="1"/>
  <c r="I690" i="1" s="1"/>
  <c r="N689" i="1"/>
  <c r="O689" i="1" s="1"/>
  <c r="P689" i="1" s="1"/>
  <c r="K689" i="1"/>
  <c r="H689" i="1"/>
  <c r="I689" i="1" s="1"/>
  <c r="N688" i="1"/>
  <c r="O688" i="1" s="1"/>
  <c r="P688" i="1" s="1"/>
  <c r="K688" i="1"/>
  <c r="H688" i="1"/>
  <c r="I688" i="1" s="1"/>
  <c r="N687" i="1"/>
  <c r="O687" i="1" s="1"/>
  <c r="P687" i="1" s="1"/>
  <c r="K687" i="1"/>
  <c r="H687" i="1"/>
  <c r="I687" i="1" s="1"/>
  <c r="N686" i="1"/>
  <c r="O686" i="1" s="1"/>
  <c r="P686" i="1" s="1"/>
  <c r="K686" i="1"/>
  <c r="H686" i="1"/>
  <c r="I686" i="1" s="1"/>
  <c r="N685" i="1"/>
  <c r="O685" i="1" s="1"/>
  <c r="P685" i="1" s="1"/>
  <c r="K685" i="1"/>
  <c r="H685" i="1"/>
  <c r="I685" i="1" s="1"/>
  <c r="N684" i="1"/>
  <c r="O684" i="1" s="1"/>
  <c r="P684" i="1" s="1"/>
  <c r="Q684" i="1" s="1"/>
  <c r="N683" i="1"/>
  <c r="O683" i="1" s="1"/>
  <c r="P683" i="1" s="1"/>
  <c r="K683" i="1"/>
  <c r="H683" i="1"/>
  <c r="I683" i="1" s="1"/>
  <c r="P682" i="1"/>
  <c r="Q682" i="1" s="1"/>
  <c r="P681" i="1"/>
  <c r="Q681" i="1" s="1"/>
  <c r="P680" i="1"/>
  <c r="P679" i="1"/>
  <c r="Q679" i="1" s="1"/>
  <c r="P678" i="1"/>
  <c r="Q678" i="1" s="1"/>
  <c r="P677" i="1"/>
  <c r="Q677" i="1" s="1"/>
  <c r="P676" i="1"/>
  <c r="Q676" i="1" s="1"/>
  <c r="O675" i="1"/>
  <c r="P675" i="1" s="1"/>
  <c r="H675" i="1"/>
  <c r="I675" i="1" s="1"/>
  <c r="N674" i="1"/>
  <c r="O674" i="1" s="1"/>
  <c r="P674" i="1" s="1"/>
  <c r="K674" i="1"/>
  <c r="H674" i="1"/>
  <c r="I674" i="1" s="1"/>
  <c r="Q674" i="1" s="1"/>
  <c r="N673" i="1"/>
  <c r="O673" i="1" s="1"/>
  <c r="H673" i="1"/>
  <c r="N672" i="1"/>
  <c r="O672" i="1" s="1"/>
  <c r="P672" i="1" s="1"/>
  <c r="K672" i="1"/>
  <c r="H672" i="1"/>
  <c r="I672" i="1" s="1"/>
  <c r="N671" i="1"/>
  <c r="O671" i="1" s="1"/>
  <c r="P671" i="1" s="1"/>
  <c r="K671" i="1"/>
  <c r="H671" i="1"/>
  <c r="I671" i="1" s="1"/>
  <c r="N670" i="1"/>
  <c r="O670" i="1" s="1"/>
  <c r="P670" i="1" s="1"/>
  <c r="K670" i="1"/>
  <c r="H670" i="1"/>
  <c r="I670" i="1" s="1"/>
  <c r="N669" i="1"/>
  <c r="O669" i="1" s="1"/>
  <c r="P669" i="1" s="1"/>
  <c r="K669" i="1"/>
  <c r="H669" i="1"/>
  <c r="I669" i="1" s="1"/>
  <c r="N668" i="1"/>
  <c r="O668" i="1" s="1"/>
  <c r="P668" i="1" s="1"/>
  <c r="K668" i="1"/>
  <c r="H668" i="1"/>
  <c r="I668" i="1" s="1"/>
  <c r="N667" i="1"/>
  <c r="O667" i="1" s="1"/>
  <c r="P667" i="1" s="1"/>
  <c r="K667" i="1"/>
  <c r="H667" i="1"/>
  <c r="I667" i="1" s="1"/>
  <c r="N666" i="1"/>
  <c r="O666" i="1" s="1"/>
  <c r="P666" i="1" s="1"/>
  <c r="K666" i="1"/>
  <c r="H666" i="1"/>
  <c r="I666" i="1" s="1"/>
  <c r="N665" i="1"/>
  <c r="O665" i="1" s="1"/>
  <c r="P665" i="1" s="1"/>
  <c r="K665" i="1"/>
  <c r="H665" i="1"/>
  <c r="I665" i="1" s="1"/>
  <c r="N664" i="1"/>
  <c r="O664" i="1" s="1"/>
  <c r="P664" i="1" s="1"/>
  <c r="K664" i="1"/>
  <c r="H664" i="1"/>
  <c r="I664" i="1" s="1"/>
  <c r="N663" i="1"/>
  <c r="O663" i="1" s="1"/>
  <c r="H663" i="1"/>
  <c r="N662" i="1"/>
  <c r="O662" i="1" s="1"/>
  <c r="P662" i="1" s="1"/>
  <c r="K662" i="1"/>
  <c r="H662" i="1"/>
  <c r="I662" i="1" s="1"/>
  <c r="N661" i="1"/>
  <c r="O661" i="1" s="1"/>
  <c r="P661" i="1" s="1"/>
  <c r="K661" i="1"/>
  <c r="H661" i="1"/>
  <c r="I661" i="1" s="1"/>
  <c r="N660" i="1"/>
  <c r="O660" i="1" s="1"/>
  <c r="P660" i="1" s="1"/>
  <c r="K660" i="1"/>
  <c r="H660" i="1"/>
  <c r="I660" i="1" s="1"/>
  <c r="N659" i="1"/>
  <c r="O659" i="1" s="1"/>
  <c r="P659" i="1" s="1"/>
  <c r="K659" i="1"/>
  <c r="H659" i="1"/>
  <c r="I659" i="1" s="1"/>
  <c r="N658" i="1"/>
  <c r="O658" i="1" s="1"/>
  <c r="P658" i="1" s="1"/>
  <c r="K658" i="1"/>
  <c r="H658" i="1"/>
  <c r="I658" i="1" s="1"/>
  <c r="N657" i="1"/>
  <c r="O657" i="1" s="1"/>
  <c r="P657" i="1" s="1"/>
  <c r="K657" i="1"/>
  <c r="H657" i="1"/>
  <c r="I657" i="1" s="1"/>
  <c r="N656" i="1"/>
  <c r="O656" i="1" s="1"/>
  <c r="P656" i="1" s="1"/>
  <c r="K656" i="1"/>
  <c r="H656" i="1"/>
  <c r="I656" i="1" s="1"/>
  <c r="N655" i="1"/>
  <c r="O655" i="1" s="1"/>
  <c r="P655" i="1" s="1"/>
  <c r="K655" i="1"/>
  <c r="H655" i="1"/>
  <c r="I655" i="1" s="1"/>
  <c r="N654" i="1"/>
  <c r="O654" i="1" s="1"/>
  <c r="P654" i="1" s="1"/>
  <c r="K654" i="1"/>
  <c r="H654" i="1"/>
  <c r="I654" i="1" s="1"/>
  <c r="N653" i="1"/>
  <c r="O653" i="1" s="1"/>
  <c r="P653" i="1" s="1"/>
  <c r="K653" i="1"/>
  <c r="H653" i="1"/>
  <c r="I653" i="1" s="1"/>
  <c r="N652" i="1"/>
  <c r="O652" i="1" s="1"/>
  <c r="P652" i="1" s="1"/>
  <c r="K652" i="1"/>
  <c r="H652" i="1"/>
  <c r="I652" i="1" s="1"/>
  <c r="N651" i="1"/>
  <c r="O651" i="1" s="1"/>
  <c r="P651" i="1" s="1"/>
  <c r="K651" i="1"/>
  <c r="H651" i="1"/>
  <c r="I651" i="1" s="1"/>
  <c r="N649" i="1"/>
  <c r="O649" i="1" s="1"/>
  <c r="P649" i="1" s="1"/>
  <c r="K649" i="1"/>
  <c r="H649" i="1"/>
  <c r="I649" i="1" s="1"/>
  <c r="N648" i="1"/>
  <c r="O648" i="1" s="1"/>
  <c r="P648" i="1" s="1"/>
  <c r="N647" i="1"/>
  <c r="O647" i="1" s="1"/>
  <c r="P647" i="1" s="1"/>
  <c r="K647" i="1"/>
  <c r="H647" i="1"/>
  <c r="I647" i="1" s="1"/>
  <c r="N646" i="1"/>
  <c r="O646" i="1" s="1"/>
  <c r="P646" i="1" s="1"/>
  <c r="K646" i="1"/>
  <c r="H646" i="1"/>
  <c r="I646" i="1" s="1"/>
  <c r="N645" i="1"/>
  <c r="O645" i="1" s="1"/>
  <c r="P645" i="1" s="1"/>
  <c r="K645" i="1"/>
  <c r="H645" i="1"/>
  <c r="I645" i="1" s="1"/>
  <c r="N644" i="1"/>
  <c r="O644" i="1" s="1"/>
  <c r="P644" i="1" s="1"/>
  <c r="Q644" i="1" s="1"/>
  <c r="N643" i="1"/>
  <c r="O643" i="1" s="1"/>
  <c r="P643" i="1" s="1"/>
  <c r="K643" i="1"/>
  <c r="H643" i="1"/>
  <c r="I643" i="1" s="1"/>
  <c r="N642" i="1"/>
  <c r="O642" i="1" s="1"/>
  <c r="P642" i="1" s="1"/>
  <c r="K642" i="1"/>
  <c r="H642" i="1"/>
  <c r="I642" i="1" s="1"/>
  <c r="N640" i="1"/>
  <c r="O640" i="1" s="1"/>
  <c r="P640" i="1" s="1"/>
  <c r="K640" i="1"/>
  <c r="H640" i="1"/>
  <c r="I640" i="1" s="1"/>
  <c r="N639" i="1"/>
  <c r="O639" i="1" s="1"/>
  <c r="P639" i="1" s="1"/>
  <c r="N638" i="1"/>
  <c r="O638" i="1" s="1"/>
  <c r="P638" i="1" s="1"/>
  <c r="K638" i="1"/>
  <c r="H638" i="1"/>
  <c r="I638" i="1" s="1"/>
  <c r="N637" i="1"/>
  <c r="O637" i="1" s="1"/>
  <c r="P637" i="1" s="1"/>
  <c r="K637" i="1"/>
  <c r="H637" i="1"/>
  <c r="I637" i="1" s="1"/>
  <c r="N636" i="1"/>
  <c r="O636" i="1" s="1"/>
  <c r="P636" i="1" s="1"/>
  <c r="K636" i="1"/>
  <c r="H636" i="1"/>
  <c r="I636" i="1" s="1"/>
  <c r="N635" i="1"/>
  <c r="O635" i="1" s="1"/>
  <c r="P635" i="1" s="1"/>
  <c r="Q635" i="1" s="1"/>
  <c r="N634" i="1"/>
  <c r="O634" i="1" s="1"/>
  <c r="P634" i="1" s="1"/>
  <c r="H634" i="1"/>
  <c r="I634" i="1" s="1"/>
  <c r="N633" i="1"/>
  <c r="O633" i="1" s="1"/>
  <c r="P633" i="1" s="1"/>
  <c r="H633" i="1"/>
  <c r="I633" i="1" s="1"/>
  <c r="N632" i="1"/>
  <c r="O632" i="1" s="1"/>
  <c r="P632" i="1" s="1"/>
  <c r="H632" i="1"/>
  <c r="I632" i="1" s="1"/>
  <c r="N631" i="1"/>
  <c r="O631" i="1" s="1"/>
  <c r="P631" i="1" s="1"/>
  <c r="K631" i="1"/>
  <c r="H631" i="1"/>
  <c r="I631" i="1" s="1"/>
  <c r="N630" i="1"/>
  <c r="O630" i="1" s="1"/>
  <c r="P630" i="1" s="1"/>
  <c r="K630" i="1"/>
  <c r="H630" i="1"/>
  <c r="I630" i="1" s="1"/>
  <c r="N628" i="1"/>
  <c r="O628" i="1" s="1"/>
  <c r="P628" i="1" s="1"/>
  <c r="K628" i="1"/>
  <c r="H628" i="1"/>
  <c r="I628" i="1" s="1"/>
  <c r="N627" i="1"/>
  <c r="O627" i="1" s="1"/>
  <c r="P627" i="1" s="1"/>
  <c r="K627" i="1"/>
  <c r="H627" i="1"/>
  <c r="I627" i="1" s="1"/>
  <c r="O626" i="1"/>
  <c r="P626" i="1" s="1"/>
  <c r="H626" i="1"/>
  <c r="I626" i="1" s="1"/>
  <c r="O625" i="1"/>
  <c r="P625" i="1" s="1"/>
  <c r="H625" i="1"/>
  <c r="I625" i="1" s="1"/>
  <c r="O624" i="1"/>
  <c r="P624" i="1" s="1"/>
  <c r="H624" i="1"/>
  <c r="I624" i="1" s="1"/>
  <c r="O623" i="1"/>
  <c r="P623" i="1" s="1"/>
  <c r="H623" i="1"/>
  <c r="I623" i="1" s="1"/>
  <c r="O622" i="1"/>
  <c r="P622" i="1" s="1"/>
  <c r="H622" i="1"/>
  <c r="I622" i="1" s="1"/>
  <c r="O621" i="1"/>
  <c r="P621" i="1" s="1"/>
  <c r="H621" i="1"/>
  <c r="I621" i="1" s="1"/>
  <c r="O620" i="1"/>
  <c r="P620" i="1" s="1"/>
  <c r="H620" i="1"/>
  <c r="I620" i="1" s="1"/>
  <c r="O619" i="1"/>
  <c r="P619" i="1" s="1"/>
  <c r="H619" i="1"/>
  <c r="I619" i="1" s="1"/>
  <c r="O618" i="1"/>
  <c r="P618" i="1" s="1"/>
  <c r="H618" i="1"/>
  <c r="I618" i="1" s="1"/>
  <c r="O617" i="1"/>
  <c r="P617" i="1" s="1"/>
  <c r="H617" i="1"/>
  <c r="I617" i="1" s="1"/>
  <c r="O616" i="1"/>
  <c r="P616" i="1" s="1"/>
  <c r="H616" i="1"/>
  <c r="I616" i="1" s="1"/>
  <c r="O615" i="1"/>
  <c r="P615" i="1" s="1"/>
  <c r="H615" i="1"/>
  <c r="I615" i="1" s="1"/>
  <c r="O614" i="1"/>
  <c r="P614" i="1" s="1"/>
  <c r="H614" i="1"/>
  <c r="I614" i="1" s="1"/>
  <c r="O613" i="1"/>
  <c r="P613" i="1" s="1"/>
  <c r="H613" i="1"/>
  <c r="I613" i="1" s="1"/>
  <c r="O612" i="1"/>
  <c r="P612" i="1" s="1"/>
  <c r="H612" i="1"/>
  <c r="I612" i="1" s="1"/>
  <c r="O611" i="1"/>
  <c r="P611" i="1" s="1"/>
  <c r="H611" i="1"/>
  <c r="I611" i="1" s="1"/>
  <c r="O610" i="1"/>
  <c r="P610" i="1" s="1"/>
  <c r="H610" i="1"/>
  <c r="I610" i="1" s="1"/>
  <c r="O609" i="1"/>
  <c r="P609" i="1" s="1"/>
  <c r="H609" i="1"/>
  <c r="I609" i="1" s="1"/>
  <c r="O608" i="1"/>
  <c r="P608" i="1" s="1"/>
  <c r="H608" i="1"/>
  <c r="I608" i="1" s="1"/>
  <c r="O607" i="1"/>
  <c r="P607" i="1" s="1"/>
  <c r="H607" i="1"/>
  <c r="I607" i="1" s="1"/>
  <c r="O606" i="1"/>
  <c r="P606" i="1" s="1"/>
  <c r="H606" i="1"/>
  <c r="I606" i="1" s="1"/>
  <c r="O605" i="1"/>
  <c r="P605" i="1" s="1"/>
  <c r="H605" i="1"/>
  <c r="I605" i="1" s="1"/>
  <c r="O604" i="1"/>
  <c r="P604" i="1" s="1"/>
  <c r="H604" i="1"/>
  <c r="I604" i="1" s="1"/>
  <c r="O603" i="1"/>
  <c r="P603" i="1" s="1"/>
  <c r="H603" i="1"/>
  <c r="I603" i="1" s="1"/>
  <c r="O602" i="1"/>
  <c r="P602" i="1" s="1"/>
  <c r="H602" i="1"/>
  <c r="I602" i="1" s="1"/>
  <c r="O601" i="1"/>
  <c r="P601" i="1" s="1"/>
  <c r="H601" i="1"/>
  <c r="I601" i="1" s="1"/>
  <c r="O600" i="1"/>
  <c r="P600" i="1" s="1"/>
  <c r="H600" i="1"/>
  <c r="I600" i="1" s="1"/>
  <c r="O599" i="1"/>
  <c r="P599" i="1" s="1"/>
  <c r="H599" i="1"/>
  <c r="I599" i="1" s="1"/>
  <c r="O598" i="1"/>
  <c r="P598" i="1" s="1"/>
  <c r="H598" i="1"/>
  <c r="I598" i="1" s="1"/>
  <c r="O597" i="1"/>
  <c r="P597" i="1" s="1"/>
  <c r="H597" i="1"/>
  <c r="I597" i="1" s="1"/>
  <c r="O596" i="1"/>
  <c r="P596" i="1" s="1"/>
  <c r="H596" i="1"/>
  <c r="I596" i="1" s="1"/>
  <c r="O595" i="1"/>
  <c r="P595" i="1" s="1"/>
  <c r="H595" i="1"/>
  <c r="I595" i="1" s="1"/>
  <c r="O594" i="1"/>
  <c r="P594" i="1" s="1"/>
  <c r="H594" i="1"/>
  <c r="I594" i="1" s="1"/>
  <c r="O593" i="1"/>
  <c r="P593" i="1" s="1"/>
  <c r="H593" i="1"/>
  <c r="I593" i="1" s="1"/>
  <c r="O592" i="1"/>
  <c r="P592" i="1" s="1"/>
  <c r="H592" i="1"/>
  <c r="I592" i="1" s="1"/>
  <c r="O591" i="1"/>
  <c r="P591" i="1" s="1"/>
  <c r="H591" i="1"/>
  <c r="I591" i="1" s="1"/>
  <c r="O590" i="1"/>
  <c r="P590" i="1" s="1"/>
  <c r="H590" i="1"/>
  <c r="I590" i="1" s="1"/>
  <c r="O589" i="1"/>
  <c r="P589" i="1" s="1"/>
  <c r="H589" i="1"/>
  <c r="I589" i="1" s="1"/>
  <c r="O588" i="1"/>
  <c r="P588" i="1" s="1"/>
  <c r="H588" i="1"/>
  <c r="I588" i="1" s="1"/>
  <c r="O587" i="1"/>
  <c r="P587" i="1" s="1"/>
  <c r="H587" i="1"/>
  <c r="I587" i="1" s="1"/>
  <c r="O586" i="1"/>
  <c r="P586" i="1" s="1"/>
  <c r="H586" i="1"/>
  <c r="I586" i="1" s="1"/>
  <c r="O585" i="1"/>
  <c r="P585" i="1" s="1"/>
  <c r="H585" i="1"/>
  <c r="I585" i="1" s="1"/>
  <c r="N584" i="1"/>
  <c r="O584" i="1" s="1"/>
  <c r="P584" i="1" s="1"/>
  <c r="K584" i="1"/>
  <c r="H584" i="1"/>
  <c r="I584" i="1" s="1"/>
  <c r="N583" i="1"/>
  <c r="O583" i="1" s="1"/>
  <c r="P583" i="1" s="1"/>
  <c r="K583" i="1"/>
  <c r="H583" i="1"/>
  <c r="I583" i="1" s="1"/>
  <c r="N582" i="1"/>
  <c r="O582" i="1" s="1"/>
  <c r="P582" i="1" s="1"/>
  <c r="K582" i="1"/>
  <c r="H582" i="1"/>
  <c r="I582" i="1" s="1"/>
  <c r="N581" i="1"/>
  <c r="O581" i="1" s="1"/>
  <c r="P581" i="1" s="1"/>
  <c r="N580" i="1"/>
  <c r="O580" i="1" s="1"/>
  <c r="P580" i="1" s="1"/>
  <c r="K580" i="1"/>
  <c r="H580" i="1"/>
  <c r="I580" i="1" s="1"/>
  <c r="N579" i="1"/>
  <c r="O579" i="1" s="1"/>
  <c r="P579" i="1" s="1"/>
  <c r="K579" i="1"/>
  <c r="H579" i="1"/>
  <c r="I579" i="1" s="1"/>
  <c r="N578" i="1"/>
  <c r="O578" i="1" s="1"/>
  <c r="P578" i="1" s="1"/>
  <c r="Q578" i="1" s="1"/>
  <c r="N577" i="1"/>
  <c r="O577" i="1" s="1"/>
  <c r="P577" i="1" s="1"/>
  <c r="N576" i="1"/>
  <c r="O576" i="1" s="1"/>
  <c r="P576" i="1" s="1"/>
  <c r="K576" i="1"/>
  <c r="H576" i="1"/>
  <c r="I576" i="1" s="1"/>
  <c r="N575" i="1"/>
  <c r="O575" i="1" s="1"/>
  <c r="P575" i="1" s="1"/>
  <c r="K575" i="1"/>
  <c r="H575" i="1"/>
  <c r="I575" i="1" s="1"/>
  <c r="N574" i="1"/>
  <c r="O574" i="1" s="1"/>
  <c r="P574" i="1" s="1"/>
  <c r="Q574" i="1" s="1"/>
  <c r="N573" i="1"/>
  <c r="O573" i="1" s="1"/>
  <c r="P573" i="1" s="1"/>
  <c r="N572" i="1"/>
  <c r="O572" i="1" s="1"/>
  <c r="P572" i="1" s="1"/>
  <c r="N571" i="1"/>
  <c r="O571" i="1" s="1"/>
  <c r="P571" i="1" s="1"/>
  <c r="Q571" i="1" s="1"/>
  <c r="N570" i="1"/>
  <c r="O570" i="1" s="1"/>
  <c r="P570" i="1" s="1"/>
  <c r="Q570" i="1" s="1"/>
  <c r="N569" i="1"/>
  <c r="O569" i="1" s="1"/>
  <c r="P569" i="1" s="1"/>
  <c r="K569" i="1"/>
  <c r="H569" i="1"/>
  <c r="I569" i="1" s="1"/>
  <c r="N568" i="1"/>
  <c r="O568" i="1" s="1"/>
  <c r="P568" i="1" s="1"/>
  <c r="K568" i="1"/>
  <c r="H568" i="1"/>
  <c r="I568" i="1" s="1"/>
  <c r="N566" i="1"/>
  <c r="O566" i="1" s="1"/>
  <c r="P566" i="1" s="1"/>
  <c r="K566" i="1"/>
  <c r="H566" i="1"/>
  <c r="I566" i="1" s="1"/>
  <c r="O565" i="1"/>
  <c r="P565" i="1" s="1"/>
  <c r="N565" i="1"/>
  <c r="K565" i="1"/>
  <c r="H565" i="1"/>
  <c r="I565" i="1" s="1"/>
  <c r="N564" i="1"/>
  <c r="O564" i="1" s="1"/>
  <c r="P564" i="1" s="1"/>
  <c r="N563" i="1"/>
  <c r="O563" i="1" s="1"/>
  <c r="P563" i="1" s="1"/>
  <c r="K563" i="1"/>
  <c r="H563" i="1"/>
  <c r="I563" i="1" s="1"/>
  <c r="N562" i="1"/>
  <c r="O562" i="1" s="1"/>
  <c r="P562" i="1" s="1"/>
  <c r="H562" i="1"/>
  <c r="I562" i="1" s="1"/>
  <c r="N561" i="1"/>
  <c r="O561" i="1" s="1"/>
  <c r="P561" i="1" s="1"/>
  <c r="H561" i="1"/>
  <c r="I561" i="1" s="1"/>
  <c r="N560" i="1"/>
  <c r="O560" i="1" s="1"/>
  <c r="P560" i="1" s="1"/>
  <c r="H560" i="1"/>
  <c r="I560" i="1" s="1"/>
  <c r="N559" i="1"/>
  <c r="O559" i="1" s="1"/>
  <c r="P559" i="1" s="1"/>
  <c r="H559" i="1"/>
  <c r="I559" i="1" s="1"/>
  <c r="P558" i="1"/>
  <c r="H558" i="1"/>
  <c r="I558" i="1" s="1"/>
  <c r="N557" i="1"/>
  <c r="O557" i="1" s="1"/>
  <c r="P557" i="1" s="1"/>
  <c r="H557" i="1"/>
  <c r="I557" i="1" s="1"/>
  <c r="N556" i="1"/>
  <c r="O556" i="1" s="1"/>
  <c r="P556" i="1" s="1"/>
  <c r="H556" i="1"/>
  <c r="I556" i="1" s="1"/>
  <c r="N555" i="1"/>
  <c r="O555" i="1" s="1"/>
  <c r="P555" i="1" s="1"/>
  <c r="H555" i="1"/>
  <c r="I555" i="1" s="1"/>
  <c r="N554" i="1"/>
  <c r="O554" i="1" s="1"/>
  <c r="P554" i="1" s="1"/>
  <c r="H554" i="1"/>
  <c r="I554" i="1" s="1"/>
  <c r="N553" i="1"/>
  <c r="O553" i="1" s="1"/>
  <c r="P553" i="1" s="1"/>
  <c r="H553" i="1"/>
  <c r="I553" i="1" s="1"/>
  <c r="N552" i="1"/>
  <c r="O552" i="1" s="1"/>
  <c r="P552" i="1" s="1"/>
  <c r="H552" i="1"/>
  <c r="I552" i="1" s="1"/>
  <c r="O551" i="1"/>
  <c r="P551" i="1" s="1"/>
  <c r="H551" i="1"/>
  <c r="I551" i="1" s="1"/>
  <c r="N550" i="1"/>
  <c r="O550" i="1" s="1"/>
  <c r="P550" i="1" s="1"/>
  <c r="H550" i="1"/>
  <c r="I550" i="1" s="1"/>
  <c r="N549" i="1"/>
  <c r="O549" i="1" s="1"/>
  <c r="P549" i="1" s="1"/>
  <c r="H549" i="1"/>
  <c r="I549" i="1" s="1"/>
  <c r="N548" i="1"/>
  <c r="O548" i="1" s="1"/>
  <c r="P548" i="1" s="1"/>
  <c r="H548" i="1"/>
  <c r="I548" i="1" s="1"/>
  <c r="N547" i="1"/>
  <c r="O547" i="1" s="1"/>
  <c r="P547" i="1" s="1"/>
  <c r="K547" i="1"/>
  <c r="H547" i="1"/>
  <c r="I547" i="1" s="1"/>
  <c r="N546" i="1"/>
  <c r="O546" i="1" s="1"/>
  <c r="P546" i="1" s="1"/>
  <c r="K546" i="1"/>
  <c r="H546" i="1"/>
  <c r="I546" i="1" s="1"/>
  <c r="N545" i="1"/>
  <c r="O545" i="1" s="1"/>
  <c r="P545" i="1" s="1"/>
  <c r="K545" i="1"/>
  <c r="H545" i="1"/>
  <c r="I545" i="1" s="1"/>
  <c r="N544" i="1"/>
  <c r="O544" i="1" s="1"/>
  <c r="P544" i="1" s="1"/>
  <c r="K544" i="1"/>
  <c r="H544" i="1"/>
  <c r="I544" i="1" s="1"/>
  <c r="N543" i="1"/>
  <c r="O543" i="1" s="1"/>
  <c r="P543" i="1" s="1"/>
  <c r="H543" i="1"/>
  <c r="I543" i="1" s="1"/>
  <c r="N542" i="1"/>
  <c r="O542" i="1" s="1"/>
  <c r="P542" i="1" s="1"/>
  <c r="H542" i="1"/>
  <c r="I542" i="1" s="1"/>
  <c r="N541" i="1"/>
  <c r="O541" i="1" s="1"/>
  <c r="P541" i="1" s="1"/>
  <c r="H541" i="1"/>
  <c r="I541" i="1" s="1"/>
  <c r="N540" i="1"/>
  <c r="O540" i="1" s="1"/>
  <c r="P540" i="1" s="1"/>
  <c r="H540" i="1"/>
  <c r="I540" i="1" s="1"/>
  <c r="N539" i="1"/>
  <c r="O539" i="1" s="1"/>
  <c r="P539" i="1" s="1"/>
  <c r="H539" i="1"/>
  <c r="I539" i="1" s="1"/>
  <c r="N538" i="1"/>
  <c r="O538" i="1" s="1"/>
  <c r="P538" i="1" s="1"/>
  <c r="K538" i="1"/>
  <c r="H538" i="1"/>
  <c r="I538" i="1" s="1"/>
  <c r="N537" i="1"/>
  <c r="O537" i="1" s="1"/>
  <c r="P537" i="1" s="1"/>
  <c r="H537" i="1"/>
  <c r="I537" i="1" s="1"/>
  <c r="N536" i="1"/>
  <c r="O536" i="1" s="1"/>
  <c r="P536" i="1" s="1"/>
  <c r="H536" i="1"/>
  <c r="I536" i="1" s="1"/>
  <c r="N535" i="1"/>
  <c r="O535" i="1" s="1"/>
  <c r="P535" i="1" s="1"/>
  <c r="K535" i="1"/>
  <c r="H535" i="1"/>
  <c r="I535" i="1" s="1"/>
  <c r="N534" i="1"/>
  <c r="O534" i="1" s="1"/>
  <c r="P534" i="1" s="1"/>
  <c r="H534" i="1"/>
  <c r="I534" i="1" s="1"/>
  <c r="N533" i="1"/>
  <c r="O533" i="1" s="1"/>
  <c r="P533" i="1" s="1"/>
  <c r="K533" i="1"/>
  <c r="H533" i="1"/>
  <c r="I533" i="1" s="1"/>
  <c r="O532" i="1"/>
  <c r="P532" i="1" s="1"/>
  <c r="P531" i="1"/>
  <c r="O530" i="1"/>
  <c r="P530" i="1" s="1"/>
  <c r="N529" i="1"/>
  <c r="O529" i="1" s="1"/>
  <c r="P529" i="1" s="1"/>
  <c r="K529" i="1"/>
  <c r="H529" i="1"/>
  <c r="I529" i="1" s="1"/>
  <c r="N528" i="1"/>
  <c r="O528" i="1" s="1"/>
  <c r="P528" i="1" s="1"/>
  <c r="N527" i="1"/>
  <c r="O527" i="1" s="1"/>
  <c r="P527" i="1" s="1"/>
  <c r="N526" i="1"/>
  <c r="O526" i="1" s="1"/>
  <c r="P526" i="1" s="1"/>
  <c r="N525" i="1"/>
  <c r="O525" i="1" s="1"/>
  <c r="P525" i="1" s="1"/>
  <c r="N524" i="1"/>
  <c r="O524" i="1" s="1"/>
  <c r="P524" i="1" s="1"/>
  <c r="N523" i="1"/>
  <c r="O523" i="1" s="1"/>
  <c r="P523" i="1" s="1"/>
  <c r="N522" i="1"/>
  <c r="O522" i="1" s="1"/>
  <c r="P522" i="1" s="1"/>
  <c r="K522" i="1"/>
  <c r="H522" i="1"/>
  <c r="I522" i="1" s="1"/>
  <c r="P521" i="1"/>
  <c r="H521" i="1"/>
  <c r="I521" i="1" s="1"/>
  <c r="N520" i="1"/>
  <c r="O520" i="1" s="1"/>
  <c r="P520" i="1" s="1"/>
  <c r="H520" i="1"/>
  <c r="I520" i="1" s="1"/>
  <c r="N519" i="1"/>
  <c r="O519" i="1" s="1"/>
  <c r="P519" i="1" s="1"/>
  <c r="K519" i="1"/>
  <c r="H519" i="1"/>
  <c r="I519" i="1" s="1"/>
  <c r="N518" i="1"/>
  <c r="O518" i="1" s="1"/>
  <c r="P518" i="1" s="1"/>
  <c r="H518" i="1"/>
  <c r="I518" i="1" s="1"/>
  <c r="N517" i="1"/>
  <c r="O517" i="1" s="1"/>
  <c r="P517" i="1" s="1"/>
  <c r="H517" i="1"/>
  <c r="I517" i="1" s="1"/>
  <c r="N516" i="1"/>
  <c r="O516" i="1" s="1"/>
  <c r="P516" i="1" s="1"/>
  <c r="N515" i="1"/>
  <c r="O515" i="1" s="1"/>
  <c r="P515" i="1" s="1"/>
  <c r="H515" i="1"/>
  <c r="I515" i="1" s="1"/>
  <c r="O514" i="1"/>
  <c r="P514" i="1" s="1"/>
  <c r="H514" i="1"/>
  <c r="I514" i="1" s="1"/>
  <c r="H513" i="1"/>
  <c r="I513" i="1" s="1"/>
  <c r="Q513" i="1" s="1"/>
  <c r="N512" i="1"/>
  <c r="O512" i="1" s="1"/>
  <c r="P512" i="1" s="1"/>
  <c r="H512" i="1"/>
  <c r="I512" i="1" s="1"/>
  <c r="N511" i="1"/>
  <c r="O511" i="1" s="1"/>
  <c r="P511" i="1" s="1"/>
  <c r="H511" i="1"/>
  <c r="I511" i="1" s="1"/>
  <c r="N510" i="1"/>
  <c r="O510" i="1" s="1"/>
  <c r="P510" i="1" s="1"/>
  <c r="H510" i="1"/>
  <c r="I510" i="1" s="1"/>
  <c r="N509" i="1"/>
  <c r="O509" i="1" s="1"/>
  <c r="P509" i="1" s="1"/>
  <c r="H509" i="1"/>
  <c r="I509" i="1" s="1"/>
  <c r="N508" i="1"/>
  <c r="O508" i="1" s="1"/>
  <c r="P508" i="1" s="1"/>
  <c r="K508" i="1"/>
  <c r="H508" i="1"/>
  <c r="I508" i="1" s="1"/>
  <c r="N507" i="1"/>
  <c r="O507" i="1" s="1"/>
  <c r="P507" i="1" s="1"/>
  <c r="H507" i="1"/>
  <c r="I507" i="1" s="1"/>
  <c r="N506" i="1"/>
  <c r="O506" i="1" s="1"/>
  <c r="P506" i="1" s="1"/>
  <c r="K506" i="1"/>
  <c r="H506" i="1"/>
  <c r="I506" i="1" s="1"/>
  <c r="N505" i="1"/>
  <c r="O505" i="1" s="1"/>
  <c r="P505" i="1" s="1"/>
  <c r="H505" i="1"/>
  <c r="I505" i="1" s="1"/>
  <c r="P504" i="1"/>
  <c r="H504" i="1"/>
  <c r="I504" i="1" s="1"/>
  <c r="N503" i="1"/>
  <c r="O503" i="1" s="1"/>
  <c r="P503" i="1" s="1"/>
  <c r="K503" i="1"/>
  <c r="H503" i="1"/>
  <c r="I503" i="1" s="1"/>
  <c r="O501" i="1"/>
  <c r="P501" i="1" s="1"/>
  <c r="N500" i="1"/>
  <c r="O500" i="1" s="1"/>
  <c r="P500" i="1" s="1"/>
  <c r="H500" i="1"/>
  <c r="I500" i="1" s="1"/>
  <c r="H499" i="1"/>
  <c r="I499" i="1" s="1"/>
  <c r="N498" i="1"/>
  <c r="O498" i="1" s="1"/>
  <c r="P498" i="1" s="1"/>
  <c r="H498" i="1"/>
  <c r="I498" i="1" s="1"/>
  <c r="N497" i="1"/>
  <c r="O497" i="1" s="1"/>
  <c r="P497" i="1" s="1"/>
  <c r="H497" i="1"/>
  <c r="I497" i="1" s="1"/>
  <c r="N496" i="1"/>
  <c r="O496" i="1" s="1"/>
  <c r="P496" i="1" s="1"/>
  <c r="H496" i="1"/>
  <c r="I496" i="1" s="1"/>
  <c r="N495" i="1"/>
  <c r="O495" i="1" s="1"/>
  <c r="P495" i="1" s="1"/>
  <c r="H495" i="1"/>
  <c r="I495" i="1" s="1"/>
  <c r="N494" i="1"/>
  <c r="O494" i="1" s="1"/>
  <c r="P494" i="1" s="1"/>
  <c r="H494" i="1"/>
  <c r="I494" i="1" s="1"/>
  <c r="N493" i="1"/>
  <c r="O493" i="1" s="1"/>
  <c r="P493" i="1" s="1"/>
  <c r="H493" i="1"/>
  <c r="I493" i="1" s="1"/>
  <c r="N492" i="1"/>
  <c r="O492" i="1" s="1"/>
  <c r="P492" i="1" s="1"/>
  <c r="H492" i="1"/>
  <c r="I492" i="1" s="1"/>
  <c r="N491" i="1"/>
  <c r="O491" i="1" s="1"/>
  <c r="P491" i="1" s="1"/>
  <c r="H491" i="1"/>
  <c r="I491" i="1" s="1"/>
  <c r="N490" i="1"/>
  <c r="O490" i="1" s="1"/>
  <c r="P490" i="1" s="1"/>
  <c r="H490" i="1"/>
  <c r="I490" i="1" s="1"/>
  <c r="N489" i="1"/>
  <c r="O489" i="1" s="1"/>
  <c r="P489" i="1" s="1"/>
  <c r="H489" i="1"/>
  <c r="I489" i="1" s="1"/>
  <c r="N488" i="1"/>
  <c r="O488" i="1" s="1"/>
  <c r="P488" i="1" s="1"/>
  <c r="H488" i="1"/>
  <c r="I488" i="1" s="1"/>
  <c r="N487" i="1"/>
  <c r="O487" i="1" s="1"/>
  <c r="P487" i="1" s="1"/>
  <c r="H487" i="1"/>
  <c r="I487" i="1" s="1"/>
  <c r="N486" i="1"/>
  <c r="O486" i="1" s="1"/>
  <c r="P486" i="1" s="1"/>
  <c r="H486" i="1"/>
  <c r="I486" i="1" s="1"/>
  <c r="O485" i="1"/>
  <c r="P485" i="1" s="1"/>
  <c r="H485" i="1"/>
  <c r="I485" i="1" s="1"/>
  <c r="O484" i="1"/>
  <c r="P484" i="1" s="1"/>
  <c r="H484" i="1"/>
  <c r="I484" i="1" s="1"/>
  <c r="N483" i="1"/>
  <c r="O483" i="1" s="1"/>
  <c r="P483" i="1" s="1"/>
  <c r="H483" i="1"/>
  <c r="I483" i="1" s="1"/>
  <c r="O482" i="1"/>
  <c r="P482" i="1" s="1"/>
  <c r="H482" i="1"/>
  <c r="I482" i="1" s="1"/>
  <c r="P481" i="1"/>
  <c r="H481" i="1"/>
  <c r="I481" i="1" s="1"/>
  <c r="O480" i="1"/>
  <c r="P480" i="1" s="1"/>
  <c r="H480" i="1"/>
  <c r="I480" i="1" s="1"/>
  <c r="N479" i="1"/>
  <c r="O479" i="1" s="1"/>
  <c r="P479" i="1" s="1"/>
  <c r="H479" i="1"/>
  <c r="I479" i="1" s="1"/>
  <c r="N478" i="1"/>
  <c r="O478" i="1" s="1"/>
  <c r="P478" i="1" s="1"/>
  <c r="H478" i="1"/>
  <c r="I478" i="1" s="1"/>
  <c r="N477" i="1"/>
  <c r="O477" i="1" s="1"/>
  <c r="P477" i="1" s="1"/>
  <c r="K477" i="1"/>
  <c r="H477" i="1"/>
  <c r="I477" i="1" s="1"/>
  <c r="N476" i="1"/>
  <c r="O476" i="1" s="1"/>
  <c r="P476" i="1" s="1"/>
  <c r="K476" i="1"/>
  <c r="H476" i="1"/>
  <c r="I476" i="1" s="1"/>
  <c r="N475" i="1"/>
  <c r="O475" i="1" s="1"/>
  <c r="P475" i="1" s="1"/>
  <c r="K475" i="1"/>
  <c r="H475" i="1"/>
  <c r="I475" i="1" s="1"/>
  <c r="N473" i="1"/>
  <c r="O473" i="1" s="1"/>
  <c r="P473" i="1" s="1"/>
  <c r="K473" i="1"/>
  <c r="H473" i="1"/>
  <c r="I473" i="1" s="1"/>
  <c r="N472" i="1"/>
  <c r="O472" i="1" s="1"/>
  <c r="P472" i="1" s="1"/>
  <c r="N471" i="1"/>
  <c r="O471" i="1" s="1"/>
  <c r="P471" i="1" s="1"/>
  <c r="N470" i="1"/>
  <c r="O470" i="1" s="1"/>
  <c r="P470" i="1" s="1"/>
  <c r="K470" i="1"/>
  <c r="I470" i="1"/>
  <c r="H470" i="1"/>
  <c r="N469" i="1"/>
  <c r="O469" i="1" s="1"/>
  <c r="P469" i="1" s="1"/>
  <c r="K469" i="1"/>
  <c r="H469" i="1"/>
  <c r="I469" i="1" s="1"/>
  <c r="N468" i="1"/>
  <c r="O468" i="1" s="1"/>
  <c r="H468" i="1"/>
  <c r="N467" i="1"/>
  <c r="O467" i="1" s="1"/>
  <c r="H467" i="1"/>
  <c r="N466" i="1"/>
  <c r="O466" i="1" s="1"/>
  <c r="P466" i="1" s="1"/>
  <c r="K466" i="1"/>
  <c r="H466" i="1"/>
  <c r="I466" i="1" s="1"/>
  <c r="N465" i="1"/>
  <c r="O465" i="1" s="1"/>
  <c r="P465" i="1" s="1"/>
  <c r="K465" i="1"/>
  <c r="H465" i="1"/>
  <c r="I465" i="1" s="1"/>
  <c r="N464" i="1"/>
  <c r="O464" i="1" s="1"/>
  <c r="N463" i="1"/>
  <c r="O463" i="1" s="1"/>
  <c r="P463" i="1" s="1"/>
  <c r="Q463" i="1" s="1"/>
  <c r="N462" i="1"/>
  <c r="O462" i="1" s="1"/>
  <c r="P462" i="1" s="1"/>
  <c r="K462" i="1"/>
  <c r="H462" i="1"/>
  <c r="I462" i="1" s="1"/>
  <c r="O461" i="1"/>
  <c r="P461" i="1" s="1"/>
  <c r="N461" i="1"/>
  <c r="K461" i="1"/>
  <c r="H461" i="1"/>
  <c r="I461" i="1" s="1"/>
  <c r="N460" i="1"/>
  <c r="O460" i="1" s="1"/>
  <c r="H460" i="1"/>
  <c r="N459" i="1"/>
  <c r="O459" i="1" s="1"/>
  <c r="P459" i="1" s="1"/>
  <c r="K459" i="1"/>
  <c r="H459" i="1"/>
  <c r="I459" i="1" s="1"/>
  <c r="N458" i="1"/>
  <c r="O458" i="1" s="1"/>
  <c r="P458" i="1" s="1"/>
  <c r="K458" i="1"/>
  <c r="H458" i="1"/>
  <c r="I458" i="1" s="1"/>
  <c r="N457" i="1"/>
  <c r="O457" i="1" s="1"/>
  <c r="P457" i="1" s="1"/>
  <c r="K457" i="1"/>
  <c r="H457" i="1"/>
  <c r="I457" i="1" s="1"/>
  <c r="N456" i="1"/>
  <c r="O456" i="1" s="1"/>
  <c r="P456" i="1" s="1"/>
  <c r="K456" i="1"/>
  <c r="H456" i="1"/>
  <c r="I456" i="1" s="1"/>
  <c r="N455" i="1"/>
  <c r="O455" i="1" s="1"/>
  <c r="P455" i="1" s="1"/>
  <c r="K455" i="1"/>
  <c r="H455" i="1"/>
  <c r="I455" i="1" s="1"/>
  <c r="N454" i="1"/>
  <c r="O454" i="1" s="1"/>
  <c r="P454" i="1" s="1"/>
  <c r="K454" i="1"/>
  <c r="H454" i="1"/>
  <c r="I454" i="1" s="1"/>
  <c r="N453" i="1"/>
  <c r="O453" i="1" s="1"/>
  <c r="P453" i="1" s="1"/>
  <c r="N452" i="1"/>
  <c r="O452" i="1" s="1"/>
  <c r="P452" i="1" s="1"/>
  <c r="K452" i="1"/>
  <c r="H452" i="1"/>
  <c r="I452" i="1" s="1"/>
  <c r="N451" i="1"/>
  <c r="O451" i="1" s="1"/>
  <c r="P451" i="1" s="1"/>
  <c r="K451" i="1"/>
  <c r="H451" i="1"/>
  <c r="I451" i="1" s="1"/>
  <c r="N450" i="1"/>
  <c r="O450" i="1" s="1"/>
  <c r="P450" i="1" s="1"/>
  <c r="Q450" i="1" s="1"/>
  <c r="N449" i="1"/>
  <c r="O449" i="1" s="1"/>
  <c r="P449" i="1" s="1"/>
  <c r="K449" i="1"/>
  <c r="H449" i="1"/>
  <c r="I449" i="1" s="1"/>
  <c r="N448" i="1"/>
  <c r="O448" i="1" s="1"/>
  <c r="P448" i="1" s="1"/>
  <c r="K448" i="1"/>
  <c r="H448" i="1"/>
  <c r="I448" i="1" s="1"/>
  <c r="N447" i="1"/>
  <c r="O447" i="1" s="1"/>
  <c r="P447" i="1" s="1"/>
  <c r="K447" i="1"/>
  <c r="H447" i="1"/>
  <c r="I447" i="1" s="1"/>
  <c r="N446" i="1"/>
  <c r="O446" i="1" s="1"/>
  <c r="P446" i="1" s="1"/>
  <c r="Q446" i="1" s="1"/>
  <c r="N445" i="1"/>
  <c r="O445" i="1" s="1"/>
  <c r="P445" i="1" s="1"/>
  <c r="K445" i="1"/>
  <c r="H445" i="1"/>
  <c r="I445" i="1" s="1"/>
  <c r="N444" i="1"/>
  <c r="O444" i="1" s="1"/>
  <c r="P444" i="1" s="1"/>
  <c r="K444" i="1"/>
  <c r="H444" i="1"/>
  <c r="I444" i="1" s="1"/>
  <c r="N443" i="1"/>
  <c r="O443" i="1" s="1"/>
  <c r="P443" i="1" s="1"/>
  <c r="H443" i="1"/>
  <c r="I443" i="1" s="1"/>
  <c r="N442" i="1"/>
  <c r="O442" i="1" s="1"/>
  <c r="P442" i="1" s="1"/>
  <c r="Q442" i="1" s="1"/>
  <c r="N441" i="1"/>
  <c r="O441" i="1" s="1"/>
  <c r="P441" i="1" s="1"/>
  <c r="Q441" i="1" s="1"/>
  <c r="N440" i="1"/>
  <c r="O440" i="1" s="1"/>
  <c r="P440" i="1" s="1"/>
  <c r="N439" i="1"/>
  <c r="O439" i="1" s="1"/>
  <c r="P439" i="1" s="1"/>
  <c r="N438" i="1"/>
  <c r="O438" i="1" s="1"/>
  <c r="P438" i="1" s="1"/>
  <c r="Q438" i="1" s="1"/>
  <c r="N437" i="1"/>
  <c r="O437" i="1" s="1"/>
  <c r="P437" i="1" s="1"/>
  <c r="K437" i="1"/>
  <c r="H437" i="1"/>
  <c r="I437" i="1" s="1"/>
  <c r="N436" i="1"/>
  <c r="O436" i="1" s="1"/>
  <c r="P436" i="1" s="1"/>
  <c r="K436" i="1"/>
  <c r="H436" i="1"/>
  <c r="I436" i="1" s="1"/>
  <c r="N434" i="1"/>
  <c r="O434" i="1" s="1"/>
  <c r="P434" i="1" s="1"/>
  <c r="K434" i="1"/>
  <c r="H434" i="1"/>
  <c r="I434" i="1" s="1"/>
  <c r="N433" i="1"/>
  <c r="O433" i="1" s="1"/>
  <c r="P433" i="1" s="1"/>
  <c r="K433" i="1"/>
  <c r="H433" i="1"/>
  <c r="I433" i="1" s="1"/>
  <c r="N432" i="1"/>
  <c r="O432" i="1" s="1"/>
  <c r="P432" i="1" s="1"/>
  <c r="K432" i="1"/>
  <c r="H432" i="1"/>
  <c r="I432" i="1" s="1"/>
  <c r="N431" i="1"/>
  <c r="O431" i="1" s="1"/>
  <c r="P431" i="1" s="1"/>
  <c r="K431" i="1"/>
  <c r="H431" i="1"/>
  <c r="I431" i="1" s="1"/>
  <c r="N425" i="1"/>
  <c r="O425" i="1" s="1"/>
  <c r="N424" i="1"/>
  <c r="O424" i="1" s="1"/>
  <c r="P424" i="1" s="1"/>
  <c r="K424" i="1"/>
  <c r="H424" i="1"/>
  <c r="I424" i="1" s="1"/>
  <c r="N423" i="1"/>
  <c r="O423" i="1" s="1"/>
  <c r="P423" i="1" s="1"/>
  <c r="K423" i="1"/>
  <c r="H423" i="1"/>
  <c r="I423" i="1" s="1"/>
  <c r="N417" i="1"/>
  <c r="O417" i="1" s="1"/>
  <c r="P417" i="1" s="1"/>
  <c r="H417" i="1"/>
  <c r="I417" i="1" s="1"/>
  <c r="N416" i="1"/>
  <c r="O416" i="1" s="1"/>
  <c r="P416" i="1" s="1"/>
  <c r="K416" i="1"/>
  <c r="H416" i="1"/>
  <c r="I416" i="1" s="1"/>
  <c r="N410" i="1"/>
  <c r="O410" i="1" s="1"/>
  <c r="N409" i="1"/>
  <c r="O409" i="1" s="1"/>
  <c r="P409" i="1" s="1"/>
  <c r="K409" i="1"/>
  <c r="H409" i="1"/>
  <c r="I409" i="1" s="1"/>
  <c r="N408" i="1"/>
  <c r="O408" i="1" s="1"/>
  <c r="H408" i="1"/>
  <c r="N407" i="1"/>
  <c r="O407" i="1" s="1"/>
  <c r="H407" i="1"/>
  <c r="N406" i="1"/>
  <c r="O406" i="1" s="1"/>
  <c r="H406" i="1"/>
  <c r="N405" i="1"/>
  <c r="O405" i="1" s="1"/>
  <c r="H405" i="1"/>
  <c r="N404" i="1"/>
  <c r="O404" i="1" s="1"/>
  <c r="H404" i="1"/>
  <c r="N403" i="1"/>
  <c r="O403" i="1" s="1"/>
  <c r="P403" i="1" s="1"/>
  <c r="Q403" i="1" s="1"/>
  <c r="N402" i="1"/>
  <c r="O402" i="1" s="1"/>
  <c r="P402" i="1" s="1"/>
  <c r="K402" i="1"/>
  <c r="H402" i="1"/>
  <c r="I402" i="1" s="1"/>
  <c r="N401" i="1"/>
  <c r="O401" i="1" s="1"/>
  <c r="P401" i="1" s="1"/>
  <c r="K401" i="1"/>
  <c r="H401" i="1"/>
  <c r="I401" i="1" s="1"/>
  <c r="N400" i="1"/>
  <c r="O400" i="1" s="1"/>
  <c r="P400" i="1" s="1"/>
  <c r="K400" i="1"/>
  <c r="H400" i="1"/>
  <c r="I400" i="1" s="1"/>
  <c r="N399" i="1"/>
  <c r="O399" i="1" s="1"/>
  <c r="P399" i="1" s="1"/>
  <c r="K399" i="1"/>
  <c r="H399" i="1"/>
  <c r="I399" i="1" s="1"/>
  <c r="N398" i="1"/>
  <c r="O398" i="1" s="1"/>
  <c r="P398" i="1" s="1"/>
  <c r="Q398" i="1" s="1"/>
  <c r="N397" i="1"/>
  <c r="O397" i="1" s="1"/>
  <c r="P397" i="1" s="1"/>
  <c r="N396" i="1"/>
  <c r="O396" i="1" s="1"/>
  <c r="N395" i="1"/>
  <c r="O395" i="1" s="1"/>
  <c r="P395" i="1" s="1"/>
  <c r="K395" i="1"/>
  <c r="H395" i="1"/>
  <c r="I395" i="1" s="1"/>
  <c r="N394" i="1"/>
  <c r="O394" i="1" s="1"/>
  <c r="P394" i="1" s="1"/>
  <c r="K394" i="1"/>
  <c r="H394" i="1"/>
  <c r="I394" i="1" s="1"/>
  <c r="N393" i="1"/>
  <c r="O393" i="1" s="1"/>
  <c r="P393" i="1" s="1"/>
  <c r="H393" i="1"/>
  <c r="I393" i="1" s="1"/>
  <c r="N392" i="1"/>
  <c r="O392" i="1" s="1"/>
  <c r="P392" i="1" s="1"/>
  <c r="H392" i="1"/>
  <c r="I392" i="1" s="1"/>
  <c r="N391" i="1"/>
  <c r="O391" i="1" s="1"/>
  <c r="P391" i="1" s="1"/>
  <c r="K391" i="1"/>
  <c r="H391" i="1"/>
  <c r="I391" i="1" s="1"/>
  <c r="N390" i="1"/>
  <c r="O390" i="1" s="1"/>
  <c r="P390" i="1" s="1"/>
  <c r="K390" i="1"/>
  <c r="H390" i="1"/>
  <c r="I390" i="1" s="1"/>
  <c r="N389" i="1"/>
  <c r="O389" i="1" s="1"/>
  <c r="N388" i="1"/>
  <c r="O388" i="1" s="1"/>
  <c r="P388" i="1" s="1"/>
  <c r="Q388" i="1" s="1"/>
  <c r="N387" i="1"/>
  <c r="O387" i="1" s="1"/>
  <c r="N386" i="1"/>
  <c r="O386" i="1" s="1"/>
  <c r="N385" i="1"/>
  <c r="O385" i="1" s="1"/>
  <c r="P385" i="1" s="1"/>
  <c r="K385" i="1"/>
  <c r="H385" i="1"/>
  <c r="I385" i="1" s="1"/>
  <c r="N384" i="1"/>
  <c r="O384" i="1" s="1"/>
  <c r="P384" i="1" s="1"/>
  <c r="K384" i="1"/>
  <c r="H384" i="1"/>
  <c r="I384" i="1" s="1"/>
  <c r="N383" i="1"/>
  <c r="O383" i="1" s="1"/>
  <c r="P383" i="1" s="1"/>
  <c r="K383" i="1"/>
  <c r="H383" i="1"/>
  <c r="I383" i="1" s="1"/>
  <c r="Q382" i="1"/>
  <c r="Q380" i="1"/>
  <c r="P379" i="1"/>
  <c r="K379" i="1"/>
  <c r="H379" i="1"/>
  <c r="I379" i="1" s="1"/>
  <c r="N378" i="1"/>
  <c r="O378" i="1" s="1"/>
  <c r="P378" i="1" s="1"/>
  <c r="H378" i="1"/>
  <c r="I378" i="1" s="1"/>
  <c r="N377" i="1"/>
  <c r="O377" i="1" s="1"/>
  <c r="P377" i="1" s="1"/>
  <c r="H377" i="1"/>
  <c r="I377" i="1" s="1"/>
  <c r="O376" i="1"/>
  <c r="P376" i="1" s="1"/>
  <c r="N375" i="1"/>
  <c r="O375" i="1" s="1"/>
  <c r="P375" i="1" s="1"/>
  <c r="K375" i="1"/>
  <c r="H375" i="1"/>
  <c r="I375" i="1" s="1"/>
  <c r="N374" i="1"/>
  <c r="O374" i="1" s="1"/>
  <c r="P374" i="1" s="1"/>
  <c r="K374" i="1"/>
  <c r="H374" i="1"/>
  <c r="I374" i="1" s="1"/>
  <c r="N373" i="1"/>
  <c r="O373" i="1" s="1"/>
  <c r="P373" i="1" s="1"/>
  <c r="K373" i="1"/>
  <c r="H373" i="1"/>
  <c r="I373" i="1" s="1"/>
  <c r="N372" i="1"/>
  <c r="O372" i="1" s="1"/>
  <c r="P372" i="1" s="1"/>
  <c r="K372" i="1"/>
  <c r="H372" i="1"/>
  <c r="I372" i="1" s="1"/>
  <c r="N371" i="1"/>
  <c r="O371" i="1" s="1"/>
  <c r="H371" i="1"/>
  <c r="N370" i="1"/>
  <c r="O370" i="1" s="1"/>
  <c r="P370" i="1" s="1"/>
  <c r="K370" i="1"/>
  <c r="H370" i="1"/>
  <c r="I370" i="1" s="1"/>
  <c r="N369" i="1"/>
  <c r="O369" i="1" s="1"/>
  <c r="P369" i="1" s="1"/>
  <c r="K369" i="1"/>
  <c r="H369" i="1"/>
  <c r="I369" i="1" s="1"/>
  <c r="N368" i="1"/>
  <c r="O368" i="1" s="1"/>
  <c r="P368" i="1" s="1"/>
  <c r="N367" i="1"/>
  <c r="O367" i="1" s="1"/>
  <c r="P367" i="1" s="1"/>
  <c r="K367" i="1"/>
  <c r="H367" i="1"/>
  <c r="I367" i="1" s="1"/>
  <c r="N366" i="1"/>
  <c r="O366" i="1" s="1"/>
  <c r="P366" i="1" s="1"/>
  <c r="K366" i="1"/>
  <c r="H366" i="1"/>
  <c r="I366" i="1" s="1"/>
  <c r="N365" i="1"/>
  <c r="O365" i="1" s="1"/>
  <c r="P365" i="1" s="1"/>
  <c r="K365" i="1"/>
  <c r="H365" i="1"/>
  <c r="I365" i="1" s="1"/>
  <c r="N364" i="1"/>
  <c r="O364" i="1" s="1"/>
  <c r="P364" i="1" s="1"/>
  <c r="Q364" i="1" s="1"/>
  <c r="N363" i="1"/>
  <c r="O363" i="1" s="1"/>
  <c r="P363" i="1" s="1"/>
  <c r="H363" i="1"/>
  <c r="I363" i="1" s="1"/>
  <c r="N362" i="1"/>
  <c r="O362" i="1" s="1"/>
  <c r="P362" i="1" s="1"/>
  <c r="P361" i="1"/>
  <c r="H361" i="1"/>
  <c r="I361" i="1" s="1"/>
  <c r="P360" i="1"/>
  <c r="H360" i="1"/>
  <c r="I360" i="1" s="1"/>
  <c r="P359" i="1"/>
  <c r="H359" i="1"/>
  <c r="I359" i="1" s="1"/>
  <c r="Q359" i="1" s="1"/>
  <c r="P358" i="1"/>
  <c r="H358" i="1"/>
  <c r="I358" i="1" s="1"/>
  <c r="N357" i="1"/>
  <c r="O357" i="1" s="1"/>
  <c r="P357" i="1" s="1"/>
  <c r="N356" i="1"/>
  <c r="O356" i="1" s="1"/>
  <c r="P356" i="1" s="1"/>
  <c r="N355" i="1"/>
  <c r="O355" i="1" s="1"/>
  <c r="P355" i="1" s="1"/>
  <c r="Q355" i="1" s="1"/>
  <c r="N354" i="1"/>
  <c r="O354" i="1" s="1"/>
  <c r="P354" i="1" s="1"/>
  <c r="K354" i="1"/>
  <c r="H354" i="1"/>
  <c r="I354" i="1" s="1"/>
  <c r="N353" i="1"/>
  <c r="O353" i="1" s="1"/>
  <c r="P353" i="1" s="1"/>
  <c r="K353" i="1"/>
  <c r="H353" i="1"/>
  <c r="I353" i="1" s="1"/>
  <c r="N351" i="1"/>
  <c r="O351" i="1" s="1"/>
  <c r="P351" i="1" s="1"/>
  <c r="K351" i="1"/>
  <c r="H351" i="1"/>
  <c r="I351" i="1" s="1"/>
  <c r="N350" i="1"/>
  <c r="O350" i="1" s="1"/>
  <c r="P350" i="1" s="1"/>
  <c r="N349" i="1"/>
  <c r="O349" i="1" s="1"/>
  <c r="P349" i="1" s="1"/>
  <c r="Q349" i="1" s="1"/>
  <c r="N348" i="1"/>
  <c r="O348" i="1" s="1"/>
  <c r="P348" i="1" s="1"/>
  <c r="N347" i="1"/>
  <c r="O347" i="1" s="1"/>
  <c r="P347" i="1" s="1"/>
  <c r="N346" i="1"/>
  <c r="O346" i="1" s="1"/>
  <c r="P346" i="1" s="1"/>
  <c r="N345" i="1"/>
  <c r="O345" i="1" s="1"/>
  <c r="P345" i="1" s="1"/>
  <c r="Q345" i="1" s="1"/>
  <c r="N344" i="1"/>
  <c r="O344" i="1" s="1"/>
  <c r="P344" i="1" s="1"/>
  <c r="N343" i="1"/>
  <c r="O343" i="1" s="1"/>
  <c r="P343" i="1" s="1"/>
  <c r="N342" i="1"/>
  <c r="O342" i="1" s="1"/>
  <c r="P342" i="1" s="1"/>
  <c r="Q342" i="1" s="1"/>
  <c r="N341" i="1"/>
  <c r="O341" i="1" s="1"/>
  <c r="P341" i="1" s="1"/>
  <c r="Q341" i="1" s="1"/>
  <c r="N340" i="1"/>
  <c r="O340" i="1" s="1"/>
  <c r="P340" i="1" s="1"/>
  <c r="N339" i="1"/>
  <c r="O339" i="1" s="1"/>
  <c r="P339" i="1" s="1"/>
  <c r="N338" i="1"/>
  <c r="O338" i="1" s="1"/>
  <c r="P338" i="1" s="1"/>
  <c r="N337" i="1"/>
  <c r="O337" i="1" s="1"/>
  <c r="P337" i="1" s="1"/>
  <c r="N336" i="1"/>
  <c r="O336" i="1" s="1"/>
  <c r="P336" i="1" s="1"/>
  <c r="K336" i="1"/>
  <c r="H336" i="1"/>
  <c r="I336" i="1" s="1"/>
  <c r="N335" i="1"/>
  <c r="O335" i="1" s="1"/>
  <c r="P335" i="1" s="1"/>
  <c r="K335" i="1"/>
  <c r="H335" i="1"/>
  <c r="I335" i="1" s="1"/>
  <c r="N334" i="1"/>
  <c r="O334" i="1" s="1"/>
  <c r="P334" i="1" s="1"/>
  <c r="N333" i="1"/>
  <c r="O333" i="1" s="1"/>
  <c r="P333" i="1" s="1"/>
  <c r="N332" i="1"/>
  <c r="O332" i="1" s="1"/>
  <c r="P332" i="1" s="1"/>
  <c r="N331" i="1"/>
  <c r="O331" i="1" s="1"/>
  <c r="P331" i="1" s="1"/>
  <c r="Q331" i="1" s="1"/>
  <c r="N330" i="1"/>
  <c r="O330" i="1" s="1"/>
  <c r="P330" i="1" s="1"/>
  <c r="Q330" i="1" s="1"/>
  <c r="N329" i="1"/>
  <c r="O329" i="1" s="1"/>
  <c r="P329" i="1" s="1"/>
  <c r="Q329" i="1" s="1"/>
  <c r="N328" i="1"/>
  <c r="O328" i="1" s="1"/>
  <c r="P328" i="1" s="1"/>
  <c r="N327" i="1"/>
  <c r="O327" i="1" s="1"/>
  <c r="P327" i="1" s="1"/>
  <c r="Q327" i="1" s="1"/>
  <c r="N326" i="1"/>
  <c r="O326" i="1" s="1"/>
  <c r="P326" i="1" s="1"/>
  <c r="Q326" i="1" s="1"/>
  <c r="N325" i="1"/>
  <c r="O325" i="1" s="1"/>
  <c r="P325" i="1" s="1"/>
  <c r="Q325" i="1" s="1"/>
  <c r="N324" i="1"/>
  <c r="O324" i="1" s="1"/>
  <c r="P324" i="1" s="1"/>
  <c r="N323" i="1"/>
  <c r="O323" i="1" s="1"/>
  <c r="P323" i="1" s="1"/>
  <c r="N322" i="1"/>
  <c r="O322" i="1" s="1"/>
  <c r="P322" i="1" s="1"/>
  <c r="N321" i="1"/>
  <c r="O321" i="1" s="1"/>
  <c r="P321" i="1" s="1"/>
  <c r="Q321" i="1" s="1"/>
  <c r="N320" i="1"/>
  <c r="O320" i="1" s="1"/>
  <c r="P320" i="1" s="1"/>
  <c r="Q320" i="1" s="1"/>
  <c r="N319" i="1"/>
  <c r="O319" i="1" s="1"/>
  <c r="P319" i="1" s="1"/>
  <c r="K319" i="1"/>
  <c r="H319" i="1"/>
  <c r="I319" i="1" s="1"/>
  <c r="N318" i="1"/>
  <c r="O318" i="1" s="1"/>
  <c r="P318" i="1" s="1"/>
  <c r="K318" i="1"/>
  <c r="H318" i="1"/>
  <c r="I318" i="1" s="1"/>
  <c r="N317" i="1"/>
  <c r="O317" i="1" s="1"/>
  <c r="P317" i="1" s="1"/>
  <c r="N316" i="1"/>
  <c r="O316" i="1" s="1"/>
  <c r="P316" i="1" s="1"/>
  <c r="K316" i="1"/>
  <c r="H316" i="1"/>
  <c r="I316" i="1" s="1"/>
  <c r="N315" i="1"/>
  <c r="O315" i="1" s="1"/>
  <c r="P315" i="1" s="1"/>
  <c r="K315" i="1"/>
  <c r="H315" i="1"/>
  <c r="I315" i="1" s="1"/>
  <c r="N314" i="1"/>
  <c r="O314" i="1" s="1"/>
  <c r="P314" i="1" s="1"/>
  <c r="Q314" i="1" s="1"/>
  <c r="N313" i="1"/>
  <c r="O313" i="1" s="1"/>
  <c r="P313" i="1" s="1"/>
  <c r="K313" i="1"/>
  <c r="H313" i="1"/>
  <c r="I313" i="1" s="1"/>
  <c r="N312" i="1"/>
  <c r="O312" i="1" s="1"/>
  <c r="P312" i="1" s="1"/>
  <c r="K312" i="1"/>
  <c r="H312" i="1"/>
  <c r="I312" i="1" s="1"/>
  <c r="N311" i="1"/>
  <c r="O311" i="1" s="1"/>
  <c r="P311" i="1" s="1"/>
  <c r="Q311" i="1" s="1"/>
  <c r="N310" i="1"/>
  <c r="O310" i="1" s="1"/>
  <c r="P310" i="1" s="1"/>
  <c r="Q310" i="1" s="1"/>
  <c r="N309" i="1"/>
  <c r="O309" i="1" s="1"/>
  <c r="P309" i="1" s="1"/>
  <c r="Q309" i="1" s="1"/>
  <c r="N308" i="1"/>
  <c r="O308" i="1" s="1"/>
  <c r="P308" i="1" s="1"/>
  <c r="Q308" i="1" s="1"/>
  <c r="N307" i="1"/>
  <c r="O307" i="1" s="1"/>
  <c r="P307" i="1" s="1"/>
  <c r="Q307" i="1" s="1"/>
  <c r="N306" i="1"/>
  <c r="O306" i="1" s="1"/>
  <c r="P306" i="1" s="1"/>
  <c r="Q306" i="1" s="1"/>
  <c r="N305" i="1"/>
  <c r="O305" i="1" s="1"/>
  <c r="P305" i="1" s="1"/>
  <c r="Q305" i="1" s="1"/>
  <c r="N304" i="1"/>
  <c r="O304" i="1" s="1"/>
  <c r="P304" i="1" s="1"/>
  <c r="Q304" i="1" s="1"/>
  <c r="N303" i="1"/>
  <c r="O303" i="1" s="1"/>
  <c r="P303" i="1" s="1"/>
  <c r="Q303" i="1" s="1"/>
  <c r="N302" i="1"/>
  <c r="O302" i="1" s="1"/>
  <c r="P302" i="1" s="1"/>
  <c r="K302" i="1"/>
  <c r="H302" i="1"/>
  <c r="I302" i="1" s="1"/>
  <c r="N301" i="1"/>
  <c r="O301" i="1" s="1"/>
  <c r="P301" i="1" s="1"/>
  <c r="K301" i="1"/>
  <c r="H301" i="1"/>
  <c r="I301" i="1" s="1"/>
  <c r="N300" i="1"/>
  <c r="O300" i="1" s="1"/>
  <c r="P300" i="1" s="1"/>
  <c r="Q300" i="1" s="1"/>
  <c r="N299" i="1"/>
  <c r="O299" i="1" s="1"/>
  <c r="P299" i="1" s="1"/>
  <c r="Q299" i="1" s="1"/>
  <c r="N298" i="1"/>
  <c r="O298" i="1" s="1"/>
  <c r="P298" i="1" s="1"/>
  <c r="Q298" i="1" s="1"/>
  <c r="N297" i="1"/>
  <c r="O297" i="1" s="1"/>
  <c r="P297" i="1" s="1"/>
  <c r="Q297" i="1" s="1"/>
  <c r="N296" i="1"/>
  <c r="O296" i="1" s="1"/>
  <c r="P296" i="1" s="1"/>
  <c r="Q296" i="1" s="1"/>
  <c r="N295" i="1"/>
  <c r="O295" i="1" s="1"/>
  <c r="P295" i="1" s="1"/>
  <c r="Q295" i="1" s="1"/>
  <c r="N294" i="1"/>
  <c r="O294" i="1" s="1"/>
  <c r="P294" i="1" s="1"/>
  <c r="Q294" i="1" s="1"/>
  <c r="N293" i="1"/>
  <c r="O293" i="1" s="1"/>
  <c r="P293" i="1" s="1"/>
  <c r="Q293" i="1" s="1"/>
  <c r="N292" i="1"/>
  <c r="O292" i="1" s="1"/>
  <c r="P292" i="1" s="1"/>
  <c r="Q292" i="1" s="1"/>
  <c r="N291" i="1"/>
  <c r="O291" i="1" s="1"/>
  <c r="P291" i="1" s="1"/>
  <c r="Q291" i="1" s="1"/>
  <c r="N290" i="1"/>
  <c r="O290" i="1" s="1"/>
  <c r="P290" i="1" s="1"/>
  <c r="Q290" i="1" s="1"/>
  <c r="N289" i="1"/>
  <c r="O289" i="1" s="1"/>
  <c r="P289" i="1" s="1"/>
  <c r="K289" i="1"/>
  <c r="H289" i="1"/>
  <c r="I289" i="1" s="1"/>
  <c r="N288" i="1"/>
  <c r="O288" i="1" s="1"/>
  <c r="P288" i="1" s="1"/>
  <c r="K288" i="1"/>
  <c r="H288" i="1"/>
  <c r="I288" i="1" s="1"/>
  <c r="N287" i="1"/>
  <c r="O287" i="1" s="1"/>
  <c r="P287" i="1" s="1"/>
  <c r="K287" i="1"/>
  <c r="H287" i="1"/>
  <c r="I287" i="1" s="1"/>
  <c r="N286" i="1"/>
  <c r="O286" i="1" s="1"/>
  <c r="P286" i="1" s="1"/>
  <c r="K286" i="1"/>
  <c r="H286" i="1"/>
  <c r="I286" i="1" s="1"/>
  <c r="N284" i="1"/>
  <c r="O284" i="1" s="1"/>
  <c r="P284" i="1" s="1"/>
  <c r="K284" i="1"/>
  <c r="H284" i="1"/>
  <c r="I284" i="1" s="1"/>
  <c r="N283" i="1"/>
  <c r="O283" i="1" s="1"/>
  <c r="N282" i="1"/>
  <c r="O282" i="1" s="1"/>
  <c r="P282" i="1" s="1"/>
  <c r="K282" i="1"/>
  <c r="H282" i="1"/>
  <c r="I282" i="1" s="1"/>
  <c r="N281" i="1"/>
  <c r="O281" i="1" s="1"/>
  <c r="P281" i="1" s="1"/>
  <c r="K281" i="1"/>
  <c r="H281" i="1"/>
  <c r="I281" i="1" s="1"/>
  <c r="N280" i="1"/>
  <c r="O280" i="1" s="1"/>
  <c r="P280" i="1" s="1"/>
  <c r="Q280" i="1" s="1"/>
  <c r="N279" i="1"/>
  <c r="O279" i="1" s="1"/>
  <c r="P279" i="1" s="1"/>
  <c r="K279" i="1"/>
  <c r="H279" i="1"/>
  <c r="I279" i="1" s="1"/>
  <c r="N278" i="1"/>
  <c r="O278" i="1" s="1"/>
  <c r="P278" i="1" s="1"/>
  <c r="K278" i="1"/>
  <c r="H278" i="1"/>
  <c r="I278" i="1" s="1"/>
  <c r="N277" i="1"/>
  <c r="O277" i="1" s="1"/>
  <c r="P277" i="1" s="1"/>
  <c r="K277" i="1"/>
  <c r="H277" i="1"/>
  <c r="I277" i="1" s="1"/>
  <c r="N276" i="1"/>
  <c r="O276" i="1" s="1"/>
  <c r="P276" i="1" s="1"/>
  <c r="K276" i="1"/>
  <c r="H276" i="1"/>
  <c r="I276" i="1" s="1"/>
  <c r="N275" i="1"/>
  <c r="O275" i="1" s="1"/>
  <c r="P275" i="1" s="1"/>
  <c r="Q275" i="1" s="1"/>
  <c r="N274" i="1"/>
  <c r="O274" i="1" s="1"/>
  <c r="P274" i="1" s="1"/>
  <c r="Q274" i="1" s="1"/>
  <c r="N273" i="1"/>
  <c r="O273" i="1" s="1"/>
  <c r="P273" i="1" s="1"/>
  <c r="K273" i="1"/>
  <c r="H273" i="1"/>
  <c r="I273" i="1" s="1"/>
  <c r="N272" i="1"/>
  <c r="O272" i="1" s="1"/>
  <c r="P272" i="1" s="1"/>
  <c r="K272" i="1"/>
  <c r="H272" i="1"/>
  <c r="I272" i="1" s="1"/>
  <c r="N271" i="1"/>
  <c r="O271" i="1" s="1"/>
  <c r="N270" i="1"/>
  <c r="O270" i="1" s="1"/>
  <c r="N269" i="1"/>
  <c r="O269" i="1" s="1"/>
  <c r="P269" i="1" s="1"/>
  <c r="K269" i="1"/>
  <c r="H269" i="1"/>
  <c r="I269" i="1" s="1"/>
  <c r="N268" i="1"/>
  <c r="O268" i="1" s="1"/>
  <c r="P268" i="1" s="1"/>
  <c r="K268" i="1"/>
  <c r="H268" i="1"/>
  <c r="I268" i="1" s="1"/>
  <c r="N267" i="1"/>
  <c r="O267" i="1" s="1"/>
  <c r="P267" i="1" s="1"/>
  <c r="Q267" i="1" s="1"/>
  <c r="N266" i="1"/>
  <c r="O266" i="1" s="1"/>
  <c r="P266" i="1" s="1"/>
  <c r="K266" i="1"/>
  <c r="H266" i="1"/>
  <c r="I266" i="1" s="1"/>
  <c r="N265" i="1"/>
  <c r="O265" i="1" s="1"/>
  <c r="P265" i="1" s="1"/>
  <c r="K265" i="1"/>
  <c r="H265" i="1"/>
  <c r="I265" i="1" s="1"/>
  <c r="N264" i="1"/>
  <c r="O264" i="1" s="1"/>
  <c r="N263" i="1"/>
  <c r="O263" i="1" s="1"/>
  <c r="N262" i="1"/>
  <c r="O262" i="1" s="1"/>
  <c r="P262" i="1" s="1"/>
  <c r="K262" i="1"/>
  <c r="H262" i="1"/>
  <c r="I262" i="1" s="1"/>
  <c r="N261" i="1"/>
  <c r="O261" i="1" s="1"/>
  <c r="P261" i="1" s="1"/>
  <c r="K261" i="1"/>
  <c r="H261" i="1"/>
  <c r="I261" i="1" s="1"/>
  <c r="N260" i="1"/>
  <c r="O260" i="1" s="1"/>
  <c r="N259" i="1"/>
  <c r="O259" i="1" s="1"/>
  <c r="N258" i="1"/>
  <c r="O258" i="1" s="1"/>
  <c r="P258" i="1" s="1"/>
  <c r="K258" i="1"/>
  <c r="H258" i="1"/>
  <c r="I258" i="1" s="1"/>
  <c r="N257" i="1"/>
  <c r="O257" i="1" s="1"/>
  <c r="P257" i="1" s="1"/>
  <c r="K257" i="1"/>
  <c r="H257" i="1"/>
  <c r="I257" i="1" s="1"/>
  <c r="N256" i="1"/>
  <c r="O256" i="1" s="1"/>
  <c r="N255" i="1"/>
  <c r="O255" i="1" s="1"/>
  <c r="P255" i="1" s="1"/>
  <c r="K255" i="1"/>
  <c r="H255" i="1"/>
  <c r="I255" i="1" s="1"/>
  <c r="N254" i="1"/>
  <c r="O254" i="1" s="1"/>
  <c r="P254" i="1" s="1"/>
  <c r="K254" i="1"/>
  <c r="H254" i="1"/>
  <c r="I254" i="1" s="1"/>
  <c r="N253" i="1"/>
  <c r="O253" i="1" s="1"/>
  <c r="N252" i="1"/>
  <c r="O252" i="1" s="1"/>
  <c r="N251" i="1"/>
  <c r="O251" i="1" s="1"/>
  <c r="P251" i="1" s="1"/>
  <c r="K251" i="1"/>
  <c r="H251" i="1"/>
  <c r="I251" i="1" s="1"/>
  <c r="N250" i="1"/>
  <c r="O250" i="1" s="1"/>
  <c r="P250" i="1" s="1"/>
  <c r="K250" i="1"/>
  <c r="H250" i="1"/>
  <c r="I250" i="1" s="1"/>
  <c r="N249" i="1"/>
  <c r="O249" i="1" s="1"/>
  <c r="N248" i="1"/>
  <c r="O248" i="1" s="1"/>
  <c r="P248" i="1" s="1"/>
  <c r="N247" i="1"/>
  <c r="O247" i="1" s="1"/>
  <c r="P247" i="1" s="1"/>
  <c r="Q247" i="1" s="1"/>
  <c r="N246" i="1"/>
  <c r="O246" i="1" s="1"/>
  <c r="P246" i="1" s="1"/>
  <c r="K246" i="1"/>
  <c r="H246" i="1"/>
  <c r="I246" i="1" s="1"/>
  <c r="N245" i="1"/>
  <c r="O245" i="1" s="1"/>
  <c r="P245" i="1" s="1"/>
  <c r="K245" i="1"/>
  <c r="H245" i="1"/>
  <c r="I245" i="1" s="1"/>
  <c r="N244" i="1"/>
  <c r="O244" i="1" s="1"/>
  <c r="O243" i="1"/>
  <c r="N243" i="1"/>
  <c r="N242" i="1"/>
  <c r="O242" i="1" s="1"/>
  <c r="P242" i="1" s="1"/>
  <c r="K242" i="1"/>
  <c r="H242" i="1"/>
  <c r="I242" i="1" s="1"/>
  <c r="N241" i="1"/>
  <c r="O241" i="1" s="1"/>
  <c r="P241" i="1" s="1"/>
  <c r="K241" i="1"/>
  <c r="H241" i="1"/>
  <c r="I241" i="1" s="1"/>
  <c r="N240" i="1"/>
  <c r="O240" i="1" s="1"/>
  <c r="N239" i="1"/>
  <c r="O239" i="1" s="1"/>
  <c r="P239" i="1" s="1"/>
  <c r="K239" i="1"/>
  <c r="H239" i="1"/>
  <c r="I239" i="1" s="1"/>
  <c r="N238" i="1"/>
  <c r="O238" i="1" s="1"/>
  <c r="P238" i="1" s="1"/>
  <c r="K238" i="1"/>
  <c r="H238" i="1"/>
  <c r="I238" i="1" s="1"/>
  <c r="N237" i="1"/>
  <c r="O237" i="1" s="1"/>
  <c r="P237" i="1" s="1"/>
  <c r="N236" i="1"/>
  <c r="O236" i="1" s="1"/>
  <c r="P236" i="1" s="1"/>
  <c r="N235" i="1"/>
  <c r="O235" i="1" s="1"/>
  <c r="P235" i="1" s="1"/>
  <c r="K235" i="1"/>
  <c r="H235" i="1"/>
  <c r="I235" i="1" s="1"/>
  <c r="N234" i="1"/>
  <c r="O234" i="1" s="1"/>
  <c r="P234" i="1" s="1"/>
  <c r="K234" i="1"/>
  <c r="H234" i="1"/>
  <c r="I234" i="1" s="1"/>
  <c r="N233" i="1"/>
  <c r="O233" i="1" s="1"/>
  <c r="N232" i="1"/>
  <c r="O232" i="1" s="1"/>
  <c r="P232" i="1" s="1"/>
  <c r="K232" i="1"/>
  <c r="H232" i="1"/>
  <c r="I232" i="1" s="1"/>
  <c r="N231" i="1"/>
  <c r="O231" i="1" s="1"/>
  <c r="P231" i="1" s="1"/>
  <c r="K231" i="1"/>
  <c r="H231" i="1"/>
  <c r="I231" i="1" s="1"/>
  <c r="N230" i="1"/>
  <c r="O230" i="1" s="1"/>
  <c r="N229" i="1"/>
  <c r="O229" i="1" s="1"/>
  <c r="N228" i="1"/>
  <c r="O228" i="1" s="1"/>
  <c r="P228" i="1" s="1"/>
  <c r="N227" i="1"/>
  <c r="O227" i="1" s="1"/>
  <c r="P227" i="1" s="1"/>
  <c r="K227" i="1"/>
  <c r="H227" i="1"/>
  <c r="I227" i="1" s="1"/>
  <c r="N226" i="1"/>
  <c r="O226" i="1" s="1"/>
  <c r="P226" i="1" s="1"/>
  <c r="K226" i="1"/>
  <c r="H226" i="1"/>
  <c r="I226" i="1" s="1"/>
  <c r="N224" i="1"/>
  <c r="O224" i="1" s="1"/>
  <c r="P224" i="1" s="1"/>
  <c r="K224" i="1"/>
  <c r="H224" i="1"/>
  <c r="I224" i="1" s="1"/>
  <c r="N223" i="1"/>
  <c r="O223" i="1" s="1"/>
  <c r="P223" i="1" s="1"/>
  <c r="Q223" i="1" s="1"/>
  <c r="N222" i="1"/>
  <c r="O222" i="1" s="1"/>
  <c r="P222" i="1" s="1"/>
  <c r="Q222" i="1" s="1"/>
  <c r="N221" i="1"/>
  <c r="O221" i="1" s="1"/>
  <c r="N220" i="1"/>
  <c r="O220" i="1" s="1"/>
  <c r="P220" i="1" s="1"/>
  <c r="N219" i="1"/>
  <c r="O219" i="1" s="1"/>
  <c r="P219" i="1" s="1"/>
  <c r="K219" i="1"/>
  <c r="H219" i="1"/>
  <c r="I219" i="1" s="1"/>
  <c r="N218" i="1"/>
  <c r="O218" i="1" s="1"/>
  <c r="P218" i="1" s="1"/>
  <c r="K218" i="1"/>
  <c r="H218" i="1"/>
  <c r="I218" i="1" s="1"/>
  <c r="N217" i="1"/>
  <c r="O217" i="1" s="1"/>
  <c r="P217" i="1" s="1"/>
  <c r="Q217" i="1" s="1"/>
  <c r="N216" i="1"/>
  <c r="O216" i="1" s="1"/>
  <c r="P216" i="1" s="1"/>
  <c r="K216" i="1"/>
  <c r="H216" i="1"/>
  <c r="I216" i="1" s="1"/>
  <c r="N215" i="1"/>
  <c r="O215" i="1" s="1"/>
  <c r="P215" i="1" s="1"/>
  <c r="K215" i="1"/>
  <c r="H215" i="1"/>
  <c r="I215" i="1" s="1"/>
  <c r="N214" i="1"/>
  <c r="O214" i="1" s="1"/>
  <c r="P214" i="1" s="1"/>
  <c r="Q214" i="1" s="1"/>
  <c r="N213" i="1"/>
  <c r="O213" i="1" s="1"/>
  <c r="P213" i="1" s="1"/>
  <c r="Q213" i="1" s="1"/>
  <c r="N212" i="1"/>
  <c r="O212" i="1" s="1"/>
  <c r="P212" i="1" s="1"/>
  <c r="Q212" i="1" s="1"/>
  <c r="N211" i="1"/>
  <c r="O211" i="1" s="1"/>
  <c r="P211" i="1" s="1"/>
  <c r="K211" i="1"/>
  <c r="H211" i="1"/>
  <c r="I211" i="1" s="1"/>
  <c r="N210" i="1"/>
  <c r="O210" i="1" s="1"/>
  <c r="P210" i="1" s="1"/>
  <c r="K210" i="1"/>
  <c r="H210" i="1"/>
  <c r="I210" i="1" s="1"/>
  <c r="N209" i="1"/>
  <c r="O209" i="1" s="1"/>
  <c r="P209" i="1" s="1"/>
  <c r="K209" i="1"/>
  <c r="H209" i="1"/>
  <c r="I209" i="1" s="1"/>
  <c r="N208" i="1"/>
  <c r="O208" i="1" s="1"/>
  <c r="P208" i="1" s="1"/>
  <c r="K208" i="1"/>
  <c r="H208" i="1"/>
  <c r="I208" i="1" s="1"/>
  <c r="N207" i="1"/>
  <c r="O207" i="1" s="1"/>
  <c r="P207" i="1" s="1"/>
  <c r="Q207" i="1" s="1"/>
  <c r="N206" i="1"/>
  <c r="O206" i="1" s="1"/>
  <c r="P206" i="1" s="1"/>
  <c r="Q206" i="1" s="1"/>
  <c r="N205" i="1"/>
  <c r="O205" i="1" s="1"/>
  <c r="P205" i="1" s="1"/>
  <c r="K205" i="1"/>
  <c r="H205" i="1"/>
  <c r="I205" i="1" s="1"/>
  <c r="N204" i="1"/>
  <c r="O204" i="1" s="1"/>
  <c r="P204" i="1" s="1"/>
  <c r="K204" i="1"/>
  <c r="H204" i="1"/>
  <c r="I204" i="1" s="1"/>
  <c r="N203" i="1"/>
  <c r="O203" i="1" s="1"/>
  <c r="N202" i="1"/>
  <c r="O202" i="1" s="1"/>
  <c r="P202" i="1" s="1"/>
  <c r="K202" i="1"/>
  <c r="H202" i="1"/>
  <c r="I202" i="1" s="1"/>
  <c r="N201" i="1"/>
  <c r="O201" i="1" s="1"/>
  <c r="P201" i="1" s="1"/>
  <c r="K201" i="1"/>
  <c r="H201" i="1"/>
  <c r="I201" i="1" s="1"/>
  <c r="N200" i="1"/>
  <c r="O200" i="1" s="1"/>
  <c r="N199" i="1"/>
  <c r="O199" i="1" s="1"/>
  <c r="N198" i="1"/>
  <c r="O198" i="1" s="1"/>
  <c r="P198" i="1" s="1"/>
  <c r="K198" i="1"/>
  <c r="H198" i="1"/>
  <c r="I198" i="1" s="1"/>
  <c r="N197" i="1"/>
  <c r="O197" i="1" s="1"/>
  <c r="P197" i="1" s="1"/>
  <c r="K197" i="1"/>
  <c r="H197" i="1"/>
  <c r="I197" i="1" s="1"/>
  <c r="N196" i="1"/>
  <c r="O196" i="1" s="1"/>
  <c r="N195" i="1"/>
  <c r="O195" i="1" s="1"/>
  <c r="N194" i="1"/>
  <c r="O194" i="1" s="1"/>
  <c r="N193" i="1"/>
  <c r="O193" i="1" s="1"/>
  <c r="N192" i="1"/>
  <c r="O192" i="1" s="1"/>
  <c r="P192" i="1" s="1"/>
  <c r="K192" i="1"/>
  <c r="H192" i="1"/>
  <c r="I192" i="1" s="1"/>
  <c r="N191" i="1"/>
  <c r="O191" i="1" s="1"/>
  <c r="P191" i="1" s="1"/>
  <c r="K191" i="1"/>
  <c r="H191" i="1"/>
  <c r="I191" i="1" s="1"/>
  <c r="P190" i="1"/>
  <c r="Q190" i="1" s="1"/>
  <c r="O189" i="1"/>
  <c r="P189" i="1" s="1"/>
  <c r="Q189" i="1" s="1"/>
  <c r="N188" i="1"/>
  <c r="O188" i="1" s="1"/>
  <c r="P188" i="1" s="1"/>
  <c r="N187" i="1"/>
  <c r="O187" i="1" s="1"/>
  <c r="P187" i="1" s="1"/>
  <c r="Q187" i="1" s="1"/>
  <c r="N186" i="1"/>
  <c r="O186" i="1" s="1"/>
  <c r="P186" i="1" s="1"/>
  <c r="Q186" i="1" s="1"/>
  <c r="N185" i="1"/>
  <c r="O185" i="1" s="1"/>
  <c r="P185" i="1" s="1"/>
  <c r="Q185" i="1" s="1"/>
  <c r="N184" i="1"/>
  <c r="O184" i="1" s="1"/>
  <c r="P184" i="1" s="1"/>
  <c r="Q184" i="1" s="1"/>
  <c r="N183" i="1"/>
  <c r="O183" i="1" s="1"/>
  <c r="P183" i="1" s="1"/>
  <c r="Q183" i="1" s="1"/>
  <c r="N182" i="1"/>
  <c r="O182" i="1" s="1"/>
  <c r="P182" i="1" s="1"/>
  <c r="K182" i="1"/>
  <c r="H182" i="1"/>
  <c r="I182" i="1" s="1"/>
  <c r="N181" i="1"/>
  <c r="O181" i="1" s="1"/>
  <c r="P181" i="1" s="1"/>
  <c r="K181" i="1"/>
  <c r="H181" i="1"/>
  <c r="I181" i="1" s="1"/>
  <c r="N180" i="1"/>
  <c r="O180" i="1" s="1"/>
  <c r="P180" i="1" s="1"/>
  <c r="Q180" i="1" s="1"/>
  <c r="N179" i="1"/>
  <c r="O179" i="1" s="1"/>
  <c r="P179" i="1" s="1"/>
  <c r="Q179" i="1" s="1"/>
  <c r="N178" i="1"/>
  <c r="O178" i="1" s="1"/>
  <c r="P178" i="1" s="1"/>
  <c r="Q178" i="1" s="1"/>
  <c r="N177" i="1"/>
  <c r="O177" i="1" s="1"/>
  <c r="N176" i="1"/>
  <c r="O176" i="1" s="1"/>
  <c r="P176" i="1" s="1"/>
  <c r="K176" i="1"/>
  <c r="H176" i="1"/>
  <c r="I176" i="1" s="1"/>
  <c r="N175" i="1"/>
  <c r="O175" i="1" s="1"/>
  <c r="P175" i="1" s="1"/>
  <c r="K175" i="1"/>
  <c r="H175" i="1"/>
  <c r="I175" i="1" s="1"/>
  <c r="N174" i="1"/>
  <c r="O174" i="1" s="1"/>
  <c r="P174" i="1" s="1"/>
  <c r="Q174" i="1" s="1"/>
  <c r="N173" i="1"/>
  <c r="O173" i="1" s="1"/>
  <c r="P173" i="1" s="1"/>
  <c r="K173" i="1"/>
  <c r="H173" i="1"/>
  <c r="I173" i="1" s="1"/>
  <c r="N172" i="1"/>
  <c r="O172" i="1" s="1"/>
  <c r="P172" i="1" s="1"/>
  <c r="K172" i="1"/>
  <c r="H172" i="1"/>
  <c r="I172" i="1" s="1"/>
  <c r="N171" i="1"/>
  <c r="O171" i="1" s="1"/>
  <c r="P171" i="1" s="1"/>
  <c r="Q171" i="1" s="1"/>
  <c r="N170" i="1"/>
  <c r="O170" i="1" s="1"/>
  <c r="P170" i="1" s="1"/>
  <c r="K170" i="1"/>
  <c r="H170" i="1"/>
  <c r="I170" i="1" s="1"/>
  <c r="N169" i="1"/>
  <c r="O169" i="1" s="1"/>
  <c r="P169" i="1" s="1"/>
  <c r="K169" i="1"/>
  <c r="H169" i="1"/>
  <c r="I169" i="1" s="1"/>
  <c r="N168" i="1"/>
  <c r="O168" i="1" s="1"/>
  <c r="P168" i="1" s="1"/>
  <c r="Q168" i="1" s="1"/>
  <c r="P167" i="1"/>
  <c r="Q167" i="1" s="1"/>
  <c r="N166" i="1"/>
  <c r="O166" i="1" s="1"/>
  <c r="P166" i="1" s="1"/>
  <c r="Q166" i="1" s="1"/>
  <c r="N165" i="1"/>
  <c r="O165" i="1" s="1"/>
  <c r="P165" i="1" s="1"/>
  <c r="Q165" i="1" s="1"/>
  <c r="N164" i="1"/>
  <c r="O164" i="1" s="1"/>
  <c r="P164" i="1" s="1"/>
  <c r="K164" i="1"/>
  <c r="H164" i="1"/>
  <c r="I164" i="1" s="1"/>
  <c r="N163" i="1"/>
  <c r="O163" i="1" s="1"/>
  <c r="P163" i="1" s="1"/>
  <c r="K163" i="1"/>
  <c r="H163" i="1"/>
  <c r="I163" i="1" s="1"/>
  <c r="N162" i="1"/>
  <c r="O162" i="1" s="1"/>
  <c r="P162" i="1" s="1"/>
  <c r="Q162" i="1" s="1"/>
  <c r="N161" i="1"/>
  <c r="O161" i="1" s="1"/>
  <c r="P161" i="1" s="1"/>
  <c r="K161" i="1"/>
  <c r="H161" i="1"/>
  <c r="I161" i="1" s="1"/>
  <c r="N160" i="1"/>
  <c r="O160" i="1" s="1"/>
  <c r="P160" i="1" s="1"/>
  <c r="K160" i="1"/>
  <c r="H160" i="1"/>
  <c r="I160" i="1" s="1"/>
  <c r="N156" i="1"/>
  <c r="O156" i="1" s="1"/>
  <c r="P156" i="1" s="1"/>
  <c r="K156" i="1"/>
  <c r="H156" i="1"/>
  <c r="I156" i="1" s="1"/>
  <c r="N155" i="1"/>
  <c r="O155" i="1" s="1"/>
  <c r="P155" i="1" s="1"/>
  <c r="K155" i="1"/>
  <c r="H155" i="1"/>
  <c r="I155" i="1" s="1"/>
  <c r="N154" i="1"/>
  <c r="O154" i="1" s="1"/>
  <c r="H154" i="1"/>
  <c r="N153" i="1"/>
  <c r="O153" i="1" s="1"/>
  <c r="H153" i="1"/>
  <c r="N152" i="1"/>
  <c r="O152" i="1" s="1"/>
  <c r="P152" i="1" s="1"/>
  <c r="K152" i="1"/>
  <c r="H152" i="1"/>
  <c r="I152" i="1" s="1"/>
  <c r="N151" i="1"/>
  <c r="O151" i="1" s="1"/>
  <c r="P151" i="1" s="1"/>
  <c r="K151" i="1"/>
  <c r="H151" i="1"/>
  <c r="I151" i="1" s="1"/>
  <c r="N150" i="1"/>
  <c r="O150" i="1" s="1"/>
  <c r="P150" i="1" s="1"/>
  <c r="Q150" i="1" s="1"/>
  <c r="N149" i="1"/>
  <c r="O149" i="1" s="1"/>
  <c r="P149" i="1" s="1"/>
  <c r="Q149" i="1" s="1"/>
  <c r="N148" i="1"/>
  <c r="O148" i="1" s="1"/>
  <c r="P148" i="1" s="1"/>
  <c r="K148" i="1"/>
  <c r="H148" i="1"/>
  <c r="I148" i="1" s="1"/>
  <c r="N147" i="1"/>
  <c r="O147" i="1" s="1"/>
  <c r="P147" i="1" s="1"/>
  <c r="K147" i="1"/>
  <c r="H147" i="1"/>
  <c r="I147" i="1" s="1"/>
  <c r="N146" i="1"/>
  <c r="O146" i="1" s="1"/>
  <c r="P146" i="1" s="1"/>
  <c r="K146" i="1"/>
  <c r="H146" i="1"/>
  <c r="I146" i="1" s="1"/>
  <c r="N145" i="1"/>
  <c r="O145" i="1" s="1"/>
  <c r="P145" i="1" s="1"/>
  <c r="K145" i="1"/>
  <c r="H145" i="1"/>
  <c r="I145" i="1" s="1"/>
  <c r="N143" i="1"/>
  <c r="O143" i="1" s="1"/>
  <c r="P143" i="1" s="1"/>
  <c r="K143" i="1"/>
  <c r="H143" i="1"/>
  <c r="I143" i="1" s="1"/>
  <c r="N142" i="1"/>
  <c r="O142" i="1" s="1"/>
  <c r="P142" i="1" s="1"/>
  <c r="Q142" i="1" s="1"/>
  <c r="N141" i="1"/>
  <c r="O141" i="1" s="1"/>
  <c r="P141" i="1" s="1"/>
  <c r="K141" i="1"/>
  <c r="H141" i="1"/>
  <c r="I141" i="1" s="1"/>
  <c r="N140" i="1"/>
  <c r="O140" i="1" s="1"/>
  <c r="P140" i="1" s="1"/>
  <c r="K140" i="1"/>
  <c r="H140" i="1"/>
  <c r="I140" i="1" s="1"/>
  <c r="N139" i="1"/>
  <c r="O139" i="1" s="1"/>
  <c r="P139" i="1" s="1"/>
  <c r="K139" i="1"/>
  <c r="H139" i="1"/>
  <c r="I139" i="1" s="1"/>
  <c r="N138" i="1"/>
  <c r="O138" i="1" s="1"/>
  <c r="P138" i="1" s="1"/>
  <c r="K138" i="1"/>
  <c r="H138" i="1"/>
  <c r="I138" i="1" s="1"/>
  <c r="N137" i="1"/>
  <c r="O137" i="1" s="1"/>
  <c r="P137" i="1" s="1"/>
  <c r="K137" i="1"/>
  <c r="H137" i="1"/>
  <c r="I137" i="1" s="1"/>
  <c r="N136" i="1"/>
  <c r="O136" i="1" s="1"/>
  <c r="N135" i="1"/>
  <c r="O135" i="1" s="1"/>
  <c r="P135" i="1" s="1"/>
  <c r="K135" i="1"/>
  <c r="H135" i="1"/>
  <c r="I135" i="1" s="1"/>
  <c r="N134" i="1"/>
  <c r="O134" i="1" s="1"/>
  <c r="P134" i="1" s="1"/>
  <c r="K134" i="1"/>
  <c r="H134" i="1"/>
  <c r="I134" i="1" s="1"/>
  <c r="N133" i="1"/>
  <c r="O133" i="1" s="1"/>
  <c r="P133" i="1" s="1"/>
  <c r="K133" i="1"/>
  <c r="H133" i="1"/>
  <c r="I133" i="1" s="1"/>
  <c r="N132" i="1"/>
  <c r="O132" i="1" s="1"/>
  <c r="P132" i="1" s="1"/>
  <c r="K132" i="1"/>
  <c r="H132" i="1"/>
  <c r="I132" i="1" s="1"/>
  <c r="N131" i="1"/>
  <c r="O131" i="1" s="1"/>
  <c r="P131" i="1" s="1"/>
  <c r="K131" i="1"/>
  <c r="H131" i="1"/>
  <c r="I131" i="1" s="1"/>
  <c r="N130" i="1"/>
  <c r="O130" i="1" s="1"/>
  <c r="P130" i="1" s="1"/>
  <c r="K130" i="1"/>
  <c r="H130" i="1"/>
  <c r="I130" i="1" s="1"/>
  <c r="N129" i="1"/>
  <c r="O129" i="1" s="1"/>
  <c r="P129" i="1" s="1"/>
  <c r="Q129" i="1" s="1"/>
  <c r="N127" i="1"/>
  <c r="O127" i="1" s="1"/>
  <c r="P127" i="1" s="1"/>
  <c r="N126" i="1"/>
  <c r="O126" i="1" s="1"/>
  <c r="P126" i="1" s="1"/>
  <c r="Q126" i="1" s="1"/>
  <c r="N125" i="1"/>
  <c r="O125" i="1" s="1"/>
  <c r="P125" i="1" s="1"/>
  <c r="Q125" i="1" s="1"/>
  <c r="N124" i="1"/>
  <c r="O124" i="1" s="1"/>
  <c r="P124" i="1" s="1"/>
  <c r="K124" i="1"/>
  <c r="H124" i="1"/>
  <c r="I124" i="1" s="1"/>
  <c r="N123" i="1"/>
  <c r="O123" i="1" s="1"/>
  <c r="P123" i="1" s="1"/>
  <c r="K123" i="1"/>
  <c r="H123" i="1"/>
  <c r="I123" i="1" s="1"/>
  <c r="N121" i="1"/>
  <c r="O121" i="1" s="1"/>
  <c r="P121" i="1" s="1"/>
  <c r="K121" i="1"/>
  <c r="H121" i="1"/>
  <c r="I121" i="1" s="1"/>
  <c r="N120" i="1"/>
  <c r="O120" i="1" s="1"/>
  <c r="P120" i="1" s="1"/>
  <c r="Q120" i="1" s="1"/>
  <c r="N118" i="1"/>
  <c r="O118" i="1" s="1"/>
  <c r="P118" i="1" s="1"/>
  <c r="K118" i="1"/>
  <c r="H118" i="1"/>
  <c r="I118" i="1" s="1"/>
  <c r="N117" i="1"/>
  <c r="O117" i="1" s="1"/>
  <c r="P117" i="1" s="1"/>
  <c r="K117" i="1"/>
  <c r="H117" i="1"/>
  <c r="I117" i="1" s="1"/>
  <c r="N116" i="1"/>
  <c r="O116" i="1" s="1"/>
  <c r="P116" i="1" s="1"/>
  <c r="Q116" i="1" s="1"/>
  <c r="N115" i="1"/>
  <c r="O115" i="1" s="1"/>
  <c r="P115" i="1" s="1"/>
  <c r="K115" i="1"/>
  <c r="H115" i="1"/>
  <c r="I115" i="1" s="1"/>
  <c r="N114" i="1"/>
  <c r="O114" i="1" s="1"/>
  <c r="P114" i="1" s="1"/>
  <c r="K114" i="1"/>
  <c r="H114" i="1"/>
  <c r="I114" i="1" s="1"/>
  <c r="N113" i="1"/>
  <c r="O113" i="1" s="1"/>
  <c r="P113" i="1" s="1"/>
  <c r="K113" i="1"/>
  <c r="H113" i="1"/>
  <c r="I113" i="1" s="1"/>
  <c r="N112" i="1"/>
  <c r="O112" i="1" s="1"/>
  <c r="P112" i="1" s="1"/>
  <c r="K112" i="1"/>
  <c r="H112" i="1"/>
  <c r="I112" i="1" s="1"/>
  <c r="N111" i="1"/>
  <c r="O111" i="1" s="1"/>
  <c r="P111" i="1" s="1"/>
  <c r="Q111" i="1" s="1"/>
  <c r="N110" i="1"/>
  <c r="O110" i="1" s="1"/>
  <c r="P110" i="1" s="1"/>
  <c r="K110" i="1"/>
  <c r="H110" i="1"/>
  <c r="I110" i="1" s="1"/>
  <c r="N109" i="1"/>
  <c r="O109" i="1" s="1"/>
  <c r="P109" i="1" s="1"/>
  <c r="K109" i="1"/>
  <c r="H109" i="1"/>
  <c r="I109" i="1" s="1"/>
  <c r="N108" i="1"/>
  <c r="O108" i="1" s="1"/>
  <c r="P108" i="1" s="1"/>
  <c r="Q108" i="1" s="1"/>
  <c r="N107" i="1"/>
  <c r="O107" i="1" s="1"/>
  <c r="P107" i="1" s="1"/>
  <c r="K107" i="1"/>
  <c r="H107" i="1"/>
  <c r="I107" i="1" s="1"/>
  <c r="Q107" i="1" s="1"/>
  <c r="N106" i="1"/>
  <c r="O106" i="1" s="1"/>
  <c r="P106" i="1" s="1"/>
  <c r="K106" i="1"/>
  <c r="H106" i="1"/>
  <c r="I106" i="1" s="1"/>
  <c r="N105" i="1"/>
  <c r="O105" i="1" s="1"/>
  <c r="P105" i="1" s="1"/>
  <c r="K105" i="1"/>
  <c r="H105" i="1"/>
  <c r="I105" i="1" s="1"/>
  <c r="N104" i="1"/>
  <c r="O104" i="1" s="1"/>
  <c r="P104" i="1" s="1"/>
  <c r="K104" i="1"/>
  <c r="H104" i="1"/>
  <c r="I104" i="1" s="1"/>
  <c r="N102" i="1"/>
  <c r="O102" i="1" s="1"/>
  <c r="P102" i="1" s="1"/>
  <c r="K102" i="1"/>
  <c r="H102" i="1"/>
  <c r="I102" i="1" s="1"/>
  <c r="N101" i="1"/>
  <c r="O101" i="1" s="1"/>
  <c r="P101" i="1" s="1"/>
  <c r="Q101" i="1" s="1"/>
  <c r="N100" i="1"/>
  <c r="O100" i="1" s="1"/>
  <c r="P100" i="1" s="1"/>
  <c r="K100" i="1"/>
  <c r="H100" i="1"/>
  <c r="I100" i="1" s="1"/>
  <c r="N99" i="1"/>
  <c r="O99" i="1" s="1"/>
  <c r="P99" i="1" s="1"/>
  <c r="K99" i="1"/>
  <c r="H99" i="1"/>
  <c r="I99" i="1" s="1"/>
  <c r="N98" i="1"/>
  <c r="O98" i="1" s="1"/>
  <c r="N97" i="1"/>
  <c r="O97" i="1" s="1"/>
  <c r="N96" i="1"/>
  <c r="O96" i="1" s="1"/>
  <c r="P96" i="1" s="1"/>
  <c r="K96" i="1"/>
  <c r="H96" i="1"/>
  <c r="I96" i="1" s="1"/>
  <c r="N95" i="1"/>
  <c r="O95" i="1" s="1"/>
  <c r="P95" i="1" s="1"/>
  <c r="K95" i="1"/>
  <c r="H95" i="1"/>
  <c r="I95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P87" i="1" s="1"/>
  <c r="K87" i="1"/>
  <c r="H87" i="1"/>
  <c r="I87" i="1" s="1"/>
  <c r="N86" i="1"/>
  <c r="O86" i="1" s="1"/>
  <c r="P86" i="1" s="1"/>
  <c r="K86" i="1"/>
  <c r="H86" i="1"/>
  <c r="I86" i="1" s="1"/>
  <c r="N85" i="1"/>
  <c r="O85" i="1" s="1"/>
  <c r="N84" i="1"/>
  <c r="O84" i="1" s="1"/>
  <c r="N83" i="1"/>
  <c r="O83" i="1" s="1"/>
  <c r="N82" i="1"/>
  <c r="O82" i="1" s="1"/>
  <c r="P82" i="1" s="1"/>
  <c r="K82" i="1"/>
  <c r="H82" i="1"/>
  <c r="I82" i="1" s="1"/>
  <c r="N81" i="1"/>
  <c r="O81" i="1" s="1"/>
  <c r="P81" i="1" s="1"/>
  <c r="K81" i="1"/>
  <c r="H81" i="1"/>
  <c r="I81" i="1" s="1"/>
  <c r="N80" i="1"/>
  <c r="O80" i="1" s="1"/>
  <c r="N79" i="1"/>
  <c r="O79" i="1" s="1"/>
  <c r="N78" i="1"/>
  <c r="O78" i="1" s="1"/>
  <c r="N77" i="1"/>
  <c r="O77" i="1" s="1"/>
  <c r="N76" i="1"/>
  <c r="O76" i="1" s="1"/>
  <c r="P76" i="1" s="1"/>
  <c r="K76" i="1"/>
  <c r="H76" i="1"/>
  <c r="I76" i="1" s="1"/>
  <c r="N75" i="1"/>
  <c r="O75" i="1" s="1"/>
  <c r="P75" i="1" s="1"/>
  <c r="K75" i="1"/>
  <c r="H75" i="1"/>
  <c r="I75" i="1" s="1"/>
  <c r="N74" i="1"/>
  <c r="O74" i="1" s="1"/>
  <c r="P74" i="1" s="1"/>
  <c r="K74" i="1"/>
  <c r="H74" i="1"/>
  <c r="I74" i="1" s="1"/>
  <c r="N73" i="1"/>
  <c r="O73" i="1" s="1"/>
  <c r="P73" i="1" s="1"/>
  <c r="K73" i="1"/>
  <c r="H73" i="1"/>
  <c r="I73" i="1" s="1"/>
  <c r="N72" i="1"/>
  <c r="O72" i="1" s="1"/>
  <c r="P72" i="1" s="1"/>
  <c r="Q72" i="1" s="1"/>
  <c r="N71" i="1"/>
  <c r="O71" i="1" s="1"/>
  <c r="P71" i="1" s="1"/>
  <c r="Q71" i="1" s="1"/>
  <c r="N70" i="1"/>
  <c r="O70" i="1" s="1"/>
  <c r="P70" i="1" s="1"/>
  <c r="Q70" i="1" s="1"/>
  <c r="N69" i="1"/>
  <c r="O69" i="1" s="1"/>
  <c r="P69" i="1" s="1"/>
  <c r="K69" i="1"/>
  <c r="H69" i="1"/>
  <c r="I69" i="1" s="1"/>
  <c r="N68" i="1"/>
  <c r="O68" i="1" s="1"/>
  <c r="P68" i="1" s="1"/>
  <c r="K68" i="1"/>
  <c r="H68" i="1"/>
  <c r="I68" i="1" s="1"/>
  <c r="N66" i="1"/>
  <c r="O66" i="1" s="1"/>
  <c r="P66" i="1" s="1"/>
  <c r="K66" i="1"/>
  <c r="H66" i="1"/>
  <c r="I66" i="1" s="1"/>
  <c r="N65" i="1"/>
  <c r="O65" i="1" s="1"/>
  <c r="P65" i="1" s="1"/>
  <c r="Q65" i="1" s="1"/>
  <c r="N64" i="1"/>
  <c r="O64" i="1" s="1"/>
  <c r="P64" i="1" s="1"/>
  <c r="Q64" i="1" s="1"/>
  <c r="N63" i="1"/>
  <c r="O63" i="1" s="1"/>
  <c r="P63" i="1" s="1"/>
  <c r="K63" i="1"/>
  <c r="H63" i="1"/>
  <c r="I63" i="1" s="1"/>
  <c r="N62" i="1"/>
  <c r="O62" i="1" s="1"/>
  <c r="P62" i="1" s="1"/>
  <c r="K62" i="1"/>
  <c r="H62" i="1"/>
  <c r="I62" i="1" s="1"/>
  <c r="N60" i="1"/>
  <c r="O60" i="1" s="1"/>
  <c r="P60" i="1" s="1"/>
  <c r="Q60" i="1" s="1"/>
  <c r="N59" i="1"/>
  <c r="O59" i="1" s="1"/>
  <c r="P59" i="1" s="1"/>
  <c r="K59" i="1"/>
  <c r="H59" i="1"/>
  <c r="I59" i="1" s="1"/>
  <c r="N58" i="1"/>
  <c r="O58" i="1" s="1"/>
  <c r="P58" i="1" s="1"/>
  <c r="K58" i="1"/>
  <c r="H58" i="1"/>
  <c r="I58" i="1" s="1"/>
  <c r="Q57" i="1"/>
  <c r="N56" i="1"/>
  <c r="O56" i="1" s="1"/>
  <c r="P56" i="1" s="1"/>
  <c r="K56" i="1"/>
  <c r="H56" i="1"/>
  <c r="I56" i="1" s="1"/>
  <c r="N55" i="1"/>
  <c r="O55" i="1" s="1"/>
  <c r="P55" i="1" s="1"/>
  <c r="K55" i="1"/>
  <c r="H55" i="1"/>
  <c r="I55" i="1" s="1"/>
  <c r="N54" i="1"/>
  <c r="O54" i="1" s="1"/>
  <c r="P54" i="1" s="1"/>
  <c r="K54" i="1"/>
  <c r="H54" i="1"/>
  <c r="I54" i="1" s="1"/>
  <c r="N53" i="1"/>
  <c r="O53" i="1" s="1"/>
  <c r="P53" i="1" s="1"/>
  <c r="K53" i="1"/>
  <c r="H53" i="1"/>
  <c r="I53" i="1" s="1"/>
  <c r="N52" i="1"/>
  <c r="O52" i="1" s="1"/>
  <c r="P52" i="1" s="1"/>
  <c r="K52" i="1"/>
  <c r="H52" i="1"/>
  <c r="I52" i="1" s="1"/>
  <c r="N51" i="1"/>
  <c r="O51" i="1" s="1"/>
  <c r="P51" i="1" s="1"/>
  <c r="K51" i="1"/>
  <c r="H51" i="1"/>
  <c r="I51" i="1" s="1"/>
  <c r="N50" i="1"/>
  <c r="O50" i="1" s="1"/>
  <c r="P50" i="1" s="1"/>
  <c r="K50" i="1"/>
  <c r="H50" i="1"/>
  <c r="I50" i="1" s="1"/>
  <c r="N49" i="1"/>
  <c r="O49" i="1" s="1"/>
  <c r="H49" i="1"/>
  <c r="N48" i="1"/>
  <c r="O48" i="1" s="1"/>
  <c r="P48" i="1" s="1"/>
  <c r="K48" i="1"/>
  <c r="H48" i="1"/>
  <c r="I48" i="1" s="1"/>
  <c r="N47" i="1"/>
  <c r="O47" i="1" s="1"/>
  <c r="P47" i="1" s="1"/>
  <c r="K47" i="1"/>
  <c r="H47" i="1"/>
  <c r="I47" i="1" s="1"/>
  <c r="N46" i="1"/>
  <c r="O46" i="1" s="1"/>
  <c r="P46" i="1" s="1"/>
  <c r="K46" i="1"/>
  <c r="H46" i="1"/>
  <c r="I46" i="1" s="1"/>
  <c r="N45" i="1"/>
  <c r="O45" i="1" s="1"/>
  <c r="P45" i="1" s="1"/>
  <c r="K45" i="1"/>
  <c r="H45" i="1"/>
  <c r="I45" i="1" s="1"/>
  <c r="N44" i="1"/>
  <c r="O44" i="1" s="1"/>
  <c r="P44" i="1" s="1"/>
  <c r="K44" i="1"/>
  <c r="H44" i="1"/>
  <c r="I44" i="1" s="1"/>
  <c r="N43" i="1"/>
  <c r="O43" i="1" s="1"/>
  <c r="H43" i="1"/>
  <c r="N42" i="1"/>
  <c r="O42" i="1" s="1"/>
  <c r="H42" i="1"/>
  <c r="N41" i="1"/>
  <c r="O41" i="1" s="1"/>
  <c r="P41" i="1" s="1"/>
  <c r="K41" i="1"/>
  <c r="H41" i="1"/>
  <c r="I41" i="1" s="1"/>
  <c r="N40" i="1"/>
  <c r="O40" i="1" s="1"/>
  <c r="P40" i="1" s="1"/>
  <c r="K40" i="1"/>
  <c r="H40" i="1"/>
  <c r="I40" i="1" s="1"/>
  <c r="N39" i="1"/>
  <c r="O39" i="1" s="1"/>
  <c r="P39" i="1" s="1"/>
  <c r="K39" i="1"/>
  <c r="H39" i="1"/>
  <c r="I39" i="1" s="1"/>
  <c r="N38" i="1"/>
  <c r="O38" i="1" s="1"/>
  <c r="P38" i="1" s="1"/>
  <c r="K38" i="1"/>
  <c r="H38" i="1"/>
  <c r="I38" i="1" s="1"/>
  <c r="N37" i="1"/>
  <c r="O37" i="1" s="1"/>
  <c r="P37" i="1" s="1"/>
  <c r="K37" i="1"/>
  <c r="H37" i="1"/>
  <c r="I37" i="1" s="1"/>
  <c r="N36" i="1"/>
  <c r="O36" i="1" s="1"/>
  <c r="P36" i="1" s="1"/>
  <c r="K36" i="1"/>
  <c r="H36" i="1"/>
  <c r="I36" i="1" s="1"/>
  <c r="N35" i="1"/>
  <c r="O35" i="1" s="1"/>
  <c r="P35" i="1" s="1"/>
  <c r="K35" i="1"/>
  <c r="H35" i="1"/>
  <c r="I35" i="1" s="1"/>
  <c r="N34" i="1"/>
  <c r="O34" i="1" s="1"/>
  <c r="H34" i="1"/>
  <c r="N33" i="1"/>
  <c r="O33" i="1" s="1"/>
  <c r="P33" i="1" s="1"/>
  <c r="K33" i="1"/>
  <c r="H33" i="1"/>
  <c r="I33" i="1" s="1"/>
  <c r="N32" i="1"/>
  <c r="O32" i="1" s="1"/>
  <c r="P32" i="1" s="1"/>
  <c r="K32" i="1"/>
  <c r="H32" i="1"/>
  <c r="I32" i="1" s="1"/>
  <c r="N31" i="1"/>
  <c r="O31" i="1" s="1"/>
  <c r="P31" i="1" s="1"/>
  <c r="K31" i="1"/>
  <c r="H31" i="1"/>
  <c r="I31" i="1" s="1"/>
  <c r="N30" i="1"/>
  <c r="O30" i="1" s="1"/>
  <c r="H30" i="1"/>
  <c r="N29" i="1"/>
  <c r="O29" i="1" s="1"/>
  <c r="P29" i="1" s="1"/>
  <c r="H29" i="1"/>
  <c r="I29" i="1" s="1"/>
  <c r="N28" i="1"/>
  <c r="O28" i="1" s="1"/>
  <c r="P28" i="1" s="1"/>
  <c r="K28" i="1"/>
  <c r="H28" i="1"/>
  <c r="I28" i="1" s="1"/>
  <c r="N27" i="1"/>
  <c r="O27" i="1" s="1"/>
  <c r="P27" i="1" s="1"/>
  <c r="K27" i="1"/>
  <c r="H27" i="1"/>
  <c r="I27" i="1" s="1"/>
  <c r="N26" i="1"/>
  <c r="O26" i="1" s="1"/>
  <c r="P26" i="1" s="1"/>
  <c r="K26" i="1"/>
  <c r="H26" i="1"/>
  <c r="I26" i="1" s="1"/>
  <c r="N24" i="1"/>
  <c r="O24" i="1" s="1"/>
  <c r="P24" i="1" s="1"/>
  <c r="K24" i="1"/>
  <c r="H24" i="1"/>
  <c r="I24" i="1" s="1"/>
  <c r="N23" i="1"/>
  <c r="P23" i="1" s="1"/>
  <c r="K23" i="1"/>
  <c r="H23" i="1"/>
  <c r="I23" i="1" s="1"/>
  <c r="Q59" i="1" l="1"/>
  <c r="Q131" i="1"/>
  <c r="Q399" i="1"/>
  <c r="Q628" i="1"/>
  <c r="Q473" i="1"/>
  <c r="Q241" i="1"/>
  <c r="Q466" i="1"/>
  <c r="Q566" i="1"/>
  <c r="Q618" i="1"/>
  <c r="Q76" i="1"/>
  <c r="Q63" i="1"/>
  <c r="Q115" i="1"/>
  <c r="Q124" i="1"/>
  <c r="Q231" i="1"/>
  <c r="Q56" i="1"/>
  <c r="Q106" i="1"/>
  <c r="Q99" i="1"/>
  <c r="Q250" i="1"/>
  <c r="Q336" i="1"/>
  <c r="Q390" i="1"/>
  <c r="Q432" i="1"/>
  <c r="Q118" i="1"/>
  <c r="Q123" i="1"/>
  <c r="Q141" i="1"/>
  <c r="Q265" i="1"/>
  <c r="Q266" i="1"/>
  <c r="Q269" i="1"/>
  <c r="Q366" i="1"/>
  <c r="Q424" i="1"/>
  <c r="Q454" i="1"/>
  <c r="Q455" i="1"/>
  <c r="Q470" i="1"/>
  <c r="Q670" i="1"/>
  <c r="Q685" i="1"/>
  <c r="Q695" i="1"/>
  <c r="Q705" i="1"/>
  <c r="Q713" i="1"/>
  <c r="Q701" i="1"/>
  <c r="Q24" i="1"/>
  <c r="Q75" i="1"/>
  <c r="Q55" i="1"/>
  <c r="Q69" i="1"/>
  <c r="Q81" i="1"/>
  <c r="Q113" i="1"/>
  <c r="Q145" i="1"/>
  <c r="Q146" i="1"/>
  <c r="Q148" i="1"/>
  <c r="Q164" i="1"/>
  <c r="Q224" i="1"/>
  <c r="Q226" i="1"/>
  <c r="Q254" i="1"/>
  <c r="Q258" i="1"/>
  <c r="Q268" i="1"/>
  <c r="Q282" i="1"/>
  <c r="Q301" i="1"/>
  <c r="Q313" i="1"/>
  <c r="Q416" i="1"/>
  <c r="Q447" i="1"/>
  <c r="Q476" i="1"/>
  <c r="Q569" i="1"/>
  <c r="Q576" i="1"/>
  <c r="Q580" i="1"/>
  <c r="Q582" i="1"/>
  <c r="Q651" i="1"/>
  <c r="Q709" i="1"/>
  <c r="Q710" i="1"/>
  <c r="Q712" i="1"/>
  <c r="Q715" i="1"/>
  <c r="Q716" i="1"/>
  <c r="Q718" i="1"/>
  <c r="Q319" i="1"/>
  <c r="Q335" i="1"/>
  <c r="Q694" i="1"/>
  <c r="Q615" i="1"/>
  <c r="Q53" i="1"/>
  <c r="Q86" i="1"/>
  <c r="Q409" i="1"/>
  <c r="Q68" i="1"/>
  <c r="Q686" i="1"/>
  <c r="Q698" i="1"/>
  <c r="Q28" i="1"/>
  <c r="Q434" i="1"/>
  <c r="Q33" i="1"/>
  <c r="Q48" i="1"/>
  <c r="Q100" i="1"/>
  <c r="Q134" i="1"/>
  <c r="Q255" i="1"/>
  <c r="Q286" i="1"/>
  <c r="Q36" i="1"/>
  <c r="Q436" i="1"/>
  <c r="Q599" i="1"/>
  <c r="Q619" i="1"/>
  <c r="Q41" i="1"/>
  <c r="Q45" i="1"/>
  <c r="Q104" i="1"/>
  <c r="Q702" i="1"/>
  <c r="Q133" i="1"/>
  <c r="Q132" i="1"/>
  <c r="Q687" i="1"/>
  <c r="Q693" i="1"/>
  <c r="Q689" i="1"/>
  <c r="Q690" i="1"/>
  <c r="Q660" i="1"/>
  <c r="Q658" i="1"/>
  <c r="Q672" i="1"/>
  <c r="Q671" i="1"/>
  <c r="Q669" i="1"/>
  <c r="Q668" i="1"/>
  <c r="Q667" i="1"/>
  <c r="Q666" i="1"/>
  <c r="Q665" i="1"/>
  <c r="Q664" i="1"/>
  <c r="Q662" i="1"/>
  <c r="Q656" i="1"/>
  <c r="Q654" i="1"/>
  <c r="Q653" i="1"/>
  <c r="Q44" i="1"/>
  <c r="Q634" i="1"/>
  <c r="Q612" i="1"/>
  <c r="Q602" i="1"/>
  <c r="Q596" i="1"/>
  <c r="Q601" i="1"/>
  <c r="Q614" i="1"/>
  <c r="Q510" i="1"/>
  <c r="Q498" i="1"/>
  <c r="Q497" i="1"/>
  <c r="Q494" i="1"/>
  <c r="Q485" i="1"/>
  <c r="Q482" i="1"/>
  <c r="Q443" i="1"/>
  <c r="Q439" i="1"/>
  <c r="Q433" i="1"/>
  <c r="Q392" i="1"/>
  <c r="Q383" i="1"/>
  <c r="Q375" i="1"/>
  <c r="Q372" i="1"/>
  <c r="Q373" i="1"/>
  <c r="Q367" i="1"/>
  <c r="Q358" i="1"/>
  <c r="Q360" i="1"/>
  <c r="Q361" i="1"/>
  <c r="Q315" i="1"/>
  <c r="Q501" i="1"/>
  <c r="Q37" i="1"/>
  <c r="Q47" i="1"/>
  <c r="Q239" i="1"/>
  <c r="Q262" i="1"/>
  <c r="Q391" i="1"/>
  <c r="Q29" i="1"/>
  <c r="Q52" i="1"/>
  <c r="Q32" i="1"/>
  <c r="Q40" i="1"/>
  <c r="Q318" i="1"/>
  <c r="Q337" i="1"/>
  <c r="Q384" i="1"/>
  <c r="Q288" i="1"/>
  <c r="Q333" i="1"/>
  <c r="Q369" i="1"/>
  <c r="Q401" i="1"/>
  <c r="Q423" i="1"/>
  <c r="Q457" i="1"/>
  <c r="Q517" i="1"/>
  <c r="Q38" i="1"/>
  <c r="Q130" i="1"/>
  <c r="P230" i="1"/>
  <c r="Q289" i="1"/>
  <c r="Q317" i="1"/>
  <c r="Q338" i="1"/>
  <c r="Q340" i="1"/>
  <c r="Q348" i="1"/>
  <c r="Q356" i="1"/>
  <c r="Q370" i="1"/>
  <c r="Q402" i="1"/>
  <c r="Q74" i="1"/>
  <c r="P425" i="1"/>
  <c r="Q51" i="1"/>
  <c r="Q102" i="1"/>
  <c r="Q27" i="1"/>
  <c r="Q31" i="1"/>
  <c r="Q35" i="1"/>
  <c r="Q39" i="1"/>
  <c r="Q58" i="1"/>
  <c r="Q66" i="1"/>
  <c r="Q73" i="1"/>
  <c r="Q96" i="1"/>
  <c r="Q242" i="1"/>
  <c r="Q322" i="1"/>
  <c r="Q324" i="1"/>
  <c r="Q334" i="1"/>
  <c r="Q343" i="1"/>
  <c r="Q350" i="1"/>
  <c r="Q353" i="1"/>
  <c r="Q376" i="1"/>
  <c r="Q378" i="1"/>
  <c r="Q379" i="1"/>
  <c r="Q393" i="1"/>
  <c r="Q514" i="1"/>
  <c r="Q117" i="1"/>
  <c r="Q135" i="1"/>
  <c r="Q245" i="1"/>
  <c r="Q257" i="1"/>
  <c r="Q278" i="1"/>
  <c r="Q284" i="1"/>
  <c r="Q328" i="1"/>
  <c r="Q344" i="1"/>
  <c r="Q351" i="1"/>
  <c r="Q362" i="1"/>
  <c r="Q365" i="1"/>
  <c r="Q394" i="1"/>
  <c r="Q397" i="1"/>
  <c r="Q431" i="1"/>
  <c r="Q451" i="1"/>
  <c r="Q458" i="1"/>
  <c r="Q459" i="1"/>
  <c r="Q462" i="1"/>
  <c r="Q82" i="1"/>
  <c r="Q87" i="1"/>
  <c r="Q95" i="1"/>
  <c r="Q112" i="1"/>
  <c r="Q114" i="1"/>
  <c r="Q137" i="1"/>
  <c r="Q138" i="1"/>
  <c r="Q140" i="1"/>
  <c r="Q147" i="1"/>
  <c r="Q234" i="1"/>
  <c r="Q235" i="1"/>
  <c r="Q238" i="1"/>
  <c r="Q246" i="1"/>
  <c r="Q287" i="1"/>
  <c r="Q302" i="1"/>
  <c r="Q312" i="1"/>
  <c r="Q316" i="1"/>
  <c r="Q323" i="1"/>
  <c r="Q332" i="1"/>
  <c r="Q339" i="1"/>
  <c r="Q346" i="1"/>
  <c r="Q354" i="1"/>
  <c r="Q357" i="1"/>
  <c r="Q363" i="1"/>
  <c r="Q368" i="1"/>
  <c r="Q374" i="1"/>
  <c r="Q377" i="1"/>
  <c r="Q385" i="1"/>
  <c r="Q395" i="1"/>
  <c r="Q400" i="1"/>
  <c r="Q471" i="1"/>
  <c r="Q565" i="1"/>
  <c r="Q700" i="1"/>
  <c r="Q251" i="1"/>
  <c r="Q279" i="1"/>
  <c r="Q417" i="1"/>
  <c r="Q440" i="1"/>
  <c r="Q444" i="1"/>
  <c r="Q480" i="1"/>
  <c r="Q489" i="1"/>
  <c r="Q505" i="1"/>
  <c r="Q521" i="1"/>
  <c r="Q525" i="1"/>
  <c r="Q529" i="1"/>
  <c r="Q533" i="1"/>
  <c r="Q537" i="1"/>
  <c r="Q541" i="1"/>
  <c r="Q545" i="1"/>
  <c r="Q549" i="1"/>
  <c r="Q551" i="1"/>
  <c r="Q553" i="1"/>
  <c r="Q557" i="1"/>
  <c r="Q559" i="1"/>
  <c r="Q563" i="1"/>
  <c r="Q583" i="1"/>
  <c r="Q585" i="1"/>
  <c r="Q692" i="1"/>
  <c r="Q448" i="1"/>
  <c r="Q452" i="1"/>
  <c r="Q456" i="1"/>
  <c r="Q472" i="1"/>
  <c r="Q478" i="1"/>
  <c r="Q486" i="1"/>
  <c r="Q490" i="1"/>
  <c r="Q493" i="1"/>
  <c r="Q506" i="1"/>
  <c r="Q509" i="1"/>
  <c r="Q518" i="1"/>
  <c r="Q522" i="1"/>
  <c r="Q550" i="1"/>
  <c r="Q558" i="1"/>
  <c r="Q560" i="1"/>
  <c r="Q561" i="1"/>
  <c r="Q579" i="1"/>
  <c r="Q581" i="1"/>
  <c r="Q584" i="1"/>
  <c r="Q586" i="1"/>
  <c r="Q587" i="1"/>
  <c r="Q590" i="1"/>
  <c r="Q598" i="1"/>
  <c r="Q572" i="1"/>
  <c r="Q575" i="1"/>
  <c r="Q577" i="1"/>
  <c r="Q588" i="1"/>
  <c r="Q594" i="1"/>
  <c r="Q606" i="1"/>
  <c r="Q643" i="1"/>
  <c r="Q655" i="1"/>
  <c r="Q657" i="1"/>
  <c r="Q659" i="1"/>
  <c r="Q661" i="1"/>
  <c r="Q675" i="1"/>
  <c r="Q683" i="1"/>
  <c r="Q691" i="1"/>
  <c r="Q699" i="1"/>
  <c r="Q704" i="1"/>
  <c r="Q622" i="1"/>
  <c r="Q652" i="1"/>
  <c r="Q680" i="1"/>
  <c r="Q688" i="1"/>
  <c r="Q696" i="1"/>
  <c r="Q603" i="1"/>
  <c r="Q605" i="1"/>
  <c r="Q621" i="1"/>
  <c r="Q633" i="1"/>
  <c r="Q642" i="1"/>
  <c r="Q591" i="1"/>
  <c r="Q593" i="1"/>
  <c r="Q604" i="1"/>
  <c r="Q607" i="1"/>
  <c r="Q609" i="1"/>
  <c r="Q620" i="1"/>
  <c r="Q623" i="1"/>
  <c r="Q625" i="1"/>
  <c r="Q632" i="1"/>
  <c r="Q640" i="1"/>
  <c r="Q649" i="1"/>
  <c r="Q592" i="1"/>
  <c r="Q595" i="1"/>
  <c r="Q597" i="1"/>
  <c r="Q608" i="1"/>
  <c r="Q610" i="1"/>
  <c r="Q611" i="1"/>
  <c r="Q613" i="1"/>
  <c r="Q624" i="1"/>
  <c r="Q626" i="1"/>
  <c r="Q627" i="1"/>
  <c r="Q152" i="1"/>
  <c r="Q170" i="1"/>
  <c r="Q205" i="1"/>
  <c r="Q210" i="1"/>
  <c r="Q173" i="1"/>
  <c r="Q197" i="1"/>
  <c r="Q201" i="1"/>
  <c r="Q161" i="1"/>
  <c r="Q169" i="1"/>
  <c r="Q181" i="1"/>
  <c r="Q198" i="1"/>
  <c r="Q202" i="1"/>
  <c r="Q218" i="1"/>
  <c r="Q182" i="1"/>
  <c r="Q209" i="1"/>
  <c r="Q215" i="1"/>
  <c r="Q163" i="1"/>
  <c r="Q155" i="1"/>
  <c r="Q151" i="1"/>
  <c r="Q219" i="1"/>
  <c r="Q175" i="1"/>
  <c r="Q191" i="1"/>
  <c r="Q211" i="1"/>
  <c r="Q139" i="1"/>
  <c r="Q646" i="1"/>
  <c r="Q648" i="1"/>
  <c r="Q645" i="1"/>
  <c r="Q647" i="1"/>
  <c r="Q631" i="1"/>
  <c r="Q637" i="1"/>
  <c r="Q639" i="1"/>
  <c r="Q630" i="1"/>
  <c r="Q636" i="1"/>
  <c r="Q638" i="1"/>
  <c r="Q617" i="1"/>
  <c r="Q568" i="1"/>
  <c r="Q573" i="1"/>
  <c r="Q589" i="1"/>
  <c r="Q600" i="1"/>
  <c r="Q616" i="1"/>
  <c r="Q483" i="1"/>
  <c r="Q491" i="1"/>
  <c r="Q499" i="1"/>
  <c r="Q507" i="1"/>
  <c r="Q515" i="1"/>
  <c r="Q523" i="1"/>
  <c r="Q475" i="1"/>
  <c r="Q477" i="1"/>
  <c r="Q479" i="1"/>
  <c r="Q481" i="1"/>
  <c r="Q487" i="1"/>
  <c r="Q495" i="1"/>
  <c r="Q503" i="1"/>
  <c r="Q511" i="1"/>
  <c r="Q519" i="1"/>
  <c r="Q527" i="1"/>
  <c r="Q535" i="1"/>
  <c r="Q543" i="1"/>
  <c r="Q526" i="1"/>
  <c r="Q528" i="1"/>
  <c r="Q534" i="1"/>
  <c r="Q536" i="1"/>
  <c r="Q542" i="1"/>
  <c r="Q544" i="1"/>
  <c r="Q552" i="1"/>
  <c r="Q531" i="1"/>
  <c r="Q539" i="1"/>
  <c r="Q547" i="1"/>
  <c r="Q555" i="1"/>
  <c r="Q484" i="1"/>
  <c r="Q488" i="1"/>
  <c r="Q492" i="1"/>
  <c r="Q496" i="1"/>
  <c r="Q500" i="1"/>
  <c r="Q504" i="1"/>
  <c r="Q508" i="1"/>
  <c r="Q512" i="1"/>
  <c r="Q516" i="1"/>
  <c r="Q520" i="1"/>
  <c r="Q524" i="1"/>
  <c r="Q530" i="1"/>
  <c r="Q532" i="1"/>
  <c r="Q538" i="1"/>
  <c r="Q540" i="1"/>
  <c r="Q546" i="1"/>
  <c r="Q548" i="1"/>
  <c r="Q554" i="1"/>
  <c r="Q556" i="1"/>
  <c r="Q562" i="1"/>
  <c r="Q564" i="1"/>
  <c r="Q453" i="1"/>
  <c r="Q449" i="1"/>
  <c r="Q465" i="1"/>
  <c r="Q437" i="1"/>
  <c r="Q469" i="1"/>
  <c r="Q445" i="1"/>
  <c r="Q461" i="1"/>
  <c r="Q347" i="1"/>
  <c r="Q273" i="1"/>
  <c r="Q228" i="1"/>
  <c r="Q232" i="1"/>
  <c r="Q237" i="1"/>
  <c r="Q261" i="1"/>
  <c r="Q272" i="1"/>
  <c r="Q277" i="1"/>
  <c r="Q227" i="1"/>
  <c r="Q236" i="1"/>
  <c r="Q248" i="1"/>
  <c r="Q276" i="1"/>
  <c r="Q281" i="1"/>
  <c r="Q160" i="1"/>
  <c r="Q176" i="1"/>
  <c r="Q192" i="1"/>
  <c r="Q208" i="1"/>
  <c r="Q156" i="1"/>
  <c r="Q172" i="1"/>
  <c r="Q188" i="1"/>
  <c r="Q204" i="1"/>
  <c r="Q220" i="1"/>
  <c r="Q216" i="1"/>
  <c r="Q127" i="1"/>
  <c r="Q143" i="1"/>
  <c r="Q105" i="1"/>
  <c r="Q110" i="1"/>
  <c r="Q121" i="1"/>
  <c r="Q109" i="1"/>
  <c r="Q46" i="1"/>
  <c r="Q54" i="1"/>
  <c r="Q62" i="1"/>
  <c r="Q26" i="1"/>
  <c r="Q50" i="1"/>
  <c r="Q23" i="1"/>
  <c r="F460" i="1"/>
  <c r="P460" i="1" s="1"/>
  <c r="F425" i="1"/>
  <c r="F221" i="1"/>
  <c r="F270" i="1"/>
  <c r="P270" i="1" s="1"/>
  <c r="F264" i="1"/>
  <c r="F263" i="1"/>
  <c r="F259" i="1"/>
  <c r="P259" i="1" s="1"/>
  <c r="F158" i="1"/>
  <c r="F703" i="1"/>
  <c r="F673" i="1"/>
  <c r="F663" i="1"/>
  <c r="F229" i="1"/>
  <c r="F283" i="1"/>
  <c r="P283" i="1" s="1"/>
  <c r="F230" i="1"/>
  <c r="K703" i="1" l="1"/>
  <c r="I703" i="1"/>
  <c r="K425" i="1"/>
  <c r="I425" i="1"/>
  <c r="K158" i="1"/>
  <c r="P158" i="1"/>
  <c r="I158" i="1"/>
  <c r="Q158" i="1" s="1"/>
  <c r="Q425" i="1"/>
  <c r="K221" i="1"/>
  <c r="I221" i="1"/>
  <c r="K263" i="1"/>
  <c r="I263" i="1"/>
  <c r="P263" i="1"/>
  <c r="P221" i="1"/>
  <c r="Q221" i="1" s="1"/>
  <c r="K229" i="1"/>
  <c r="I229" i="1"/>
  <c r="K270" i="1"/>
  <c r="I270" i="1"/>
  <c r="Q270" i="1" s="1"/>
  <c r="K663" i="1"/>
  <c r="P663" i="1"/>
  <c r="I663" i="1"/>
  <c r="K259" i="1"/>
  <c r="I259" i="1"/>
  <c r="Q259" i="1" s="1"/>
  <c r="P229" i="1"/>
  <c r="K230" i="1"/>
  <c r="I230" i="1"/>
  <c r="Q230" i="1" s="1"/>
  <c r="K673" i="1"/>
  <c r="P673" i="1"/>
  <c r="I673" i="1"/>
  <c r="K283" i="1"/>
  <c r="I283" i="1"/>
  <c r="Q283" i="1" s="1"/>
  <c r="P703" i="1"/>
  <c r="K264" i="1"/>
  <c r="I264" i="1"/>
  <c r="K460" i="1"/>
  <c r="I460" i="1"/>
  <c r="Q460" i="1" s="1"/>
  <c r="P264" i="1"/>
  <c r="F430" i="1"/>
  <c r="F426" i="1"/>
  <c r="F427" i="1"/>
  <c r="K427" i="1" l="1"/>
  <c r="P427" i="1"/>
  <c r="I427" i="1"/>
  <c r="Q427" i="1" s="1"/>
  <c r="K426" i="1"/>
  <c r="I426" i="1"/>
  <c r="P426" i="1"/>
  <c r="K430" i="1"/>
  <c r="P430" i="1"/>
  <c r="I430" i="1"/>
  <c r="Q673" i="1"/>
  <c r="Q229" i="1"/>
  <c r="Q264" i="1"/>
  <c r="F429" i="1"/>
  <c r="Q703" i="1"/>
  <c r="Q663" i="1"/>
  <c r="Q263" i="1"/>
  <c r="F428" i="1"/>
  <c r="Q426" i="1" l="1"/>
  <c r="K429" i="1"/>
  <c r="P429" i="1"/>
  <c r="I429" i="1"/>
  <c r="Q429" i="1" s="1"/>
  <c r="K428" i="1"/>
  <c r="P428" i="1"/>
  <c r="I428" i="1"/>
  <c r="Q428" i="1" s="1"/>
  <c r="Q430" i="1"/>
  <c r="F396" i="1"/>
  <c r="F389" i="1"/>
  <c r="F387" i="1"/>
  <c r="F386" i="1"/>
  <c r="F381" i="1"/>
  <c r="F371" i="1"/>
  <c r="K381" i="1" l="1"/>
  <c r="P381" i="1"/>
  <c r="I381" i="1"/>
  <c r="Q381" i="1" s="1"/>
  <c r="K386" i="1"/>
  <c r="I386" i="1"/>
  <c r="K387" i="1"/>
  <c r="I387" i="1"/>
  <c r="K389" i="1"/>
  <c r="I389" i="1"/>
  <c r="K396" i="1"/>
  <c r="I396" i="1"/>
  <c r="P371" i="1"/>
  <c r="I371" i="1"/>
  <c r="K371" i="1"/>
  <c r="P396" i="1"/>
  <c r="P389" i="1"/>
  <c r="P386" i="1"/>
  <c r="P387" i="1"/>
  <c r="F203" i="1"/>
  <c r="Q387" i="1" l="1"/>
  <c r="Q386" i="1"/>
  <c r="Q396" i="1"/>
  <c r="Q371" i="1"/>
  <c r="K203" i="1"/>
  <c r="I203" i="1"/>
  <c r="P203" i="1"/>
  <c r="Q203" i="1" s="1"/>
  <c r="Q389" i="1"/>
  <c r="F410" i="1"/>
  <c r="F153" i="1"/>
  <c r="F159" i="1"/>
  <c r="F154" i="1"/>
  <c r="F49" i="1"/>
  <c r="F260" i="1"/>
  <c r="F240" i="1"/>
  <c r="F85" i="1"/>
  <c r="F244" i="1"/>
  <c r="F243" i="1"/>
  <c r="F249" i="1"/>
  <c r="F468" i="1"/>
  <c r="K468" i="1" s="1"/>
  <c r="F467" i="1"/>
  <c r="K467" i="1" s="1"/>
  <c r="F464" i="1"/>
  <c r="F252" i="1"/>
  <c r="F253" i="1"/>
  <c r="F717" i="1"/>
  <c r="F714" i="1"/>
  <c r="F233" i="1"/>
  <c r="F34" i="1"/>
  <c r="F43" i="1"/>
  <c r="F42" i="1"/>
  <c r="F30" i="1"/>
  <c r="F196" i="1"/>
  <c r="F194" i="1"/>
  <c r="F195" i="1"/>
  <c r="F177" i="1"/>
  <c r="F193" i="1"/>
  <c r="F271" i="1"/>
  <c r="F200" i="1"/>
  <c r="F199" i="1"/>
  <c r="F256" i="1"/>
  <c r="F93" i="1"/>
  <c r="F78" i="1"/>
  <c r="F94" i="1"/>
  <c r="F79" i="1"/>
  <c r="F77" i="1"/>
  <c r="F88" i="1"/>
  <c r="F98" i="1"/>
  <c r="F92" i="1"/>
  <c r="F91" i="1"/>
  <c r="F97" i="1"/>
  <c r="F90" i="1"/>
  <c r="F80" i="1"/>
  <c r="F84" i="1"/>
  <c r="F83" i="1"/>
  <c r="F136" i="1"/>
  <c r="F89" i="1"/>
  <c r="B39" i="2"/>
  <c r="D22" i="2"/>
  <c r="B23" i="1"/>
  <c r="F422" i="1"/>
  <c r="F419" i="1"/>
  <c r="F418" i="1"/>
  <c r="F412" i="1"/>
  <c r="F408" i="1"/>
  <c r="F405" i="1"/>
  <c r="F404" i="1"/>
  <c r="K418" i="1" l="1"/>
  <c r="P418" i="1"/>
  <c r="I418" i="1"/>
  <c r="K412" i="1"/>
  <c r="P412" i="1"/>
  <c r="I412" i="1"/>
  <c r="Q412" i="1" s="1"/>
  <c r="K464" i="1"/>
  <c r="I464" i="1"/>
  <c r="K422" i="1"/>
  <c r="P422" i="1"/>
  <c r="I422" i="1"/>
  <c r="K714" i="1"/>
  <c r="I714" i="1"/>
  <c r="K419" i="1"/>
  <c r="P419" i="1"/>
  <c r="I419" i="1"/>
  <c r="Q419" i="1" s="1"/>
  <c r="K717" i="1"/>
  <c r="I717" i="1"/>
  <c r="K410" i="1"/>
  <c r="I410" i="1"/>
  <c r="K80" i="1"/>
  <c r="I80" i="1"/>
  <c r="P80" i="1"/>
  <c r="Q80" i="1" s="1"/>
  <c r="K256" i="1"/>
  <c r="I256" i="1"/>
  <c r="P256" i="1"/>
  <c r="K196" i="1"/>
  <c r="I196" i="1"/>
  <c r="P196" i="1"/>
  <c r="K253" i="1"/>
  <c r="I253" i="1"/>
  <c r="P253" i="1"/>
  <c r="K85" i="1"/>
  <c r="I85" i="1"/>
  <c r="P85" i="1"/>
  <c r="K154" i="1"/>
  <c r="P154" i="1"/>
  <c r="I154" i="1"/>
  <c r="B28" i="1"/>
  <c r="B30" i="1" s="1"/>
  <c r="B29" i="1"/>
  <c r="K136" i="1"/>
  <c r="I136" i="1"/>
  <c r="P136" i="1"/>
  <c r="K90" i="1"/>
  <c r="I90" i="1"/>
  <c r="P90" i="1"/>
  <c r="K98" i="1"/>
  <c r="I98" i="1"/>
  <c r="P98" i="1"/>
  <c r="K94" i="1"/>
  <c r="I94" i="1"/>
  <c r="P94" i="1"/>
  <c r="Q94" i="1" s="1"/>
  <c r="K199" i="1"/>
  <c r="I199" i="1"/>
  <c r="P199" i="1"/>
  <c r="K177" i="1"/>
  <c r="I177" i="1"/>
  <c r="P177" i="1"/>
  <c r="I30" i="1"/>
  <c r="K30" i="1"/>
  <c r="P30" i="1"/>
  <c r="K233" i="1"/>
  <c r="I233" i="1"/>
  <c r="P233" i="1"/>
  <c r="K252" i="1"/>
  <c r="I252" i="1"/>
  <c r="P252" i="1"/>
  <c r="K249" i="1"/>
  <c r="I249" i="1"/>
  <c r="P249" i="1"/>
  <c r="K240" i="1"/>
  <c r="I240" i="1"/>
  <c r="P240" i="1"/>
  <c r="K159" i="1"/>
  <c r="I159" i="1"/>
  <c r="P159" i="1"/>
  <c r="K408" i="1"/>
  <c r="I408" i="1"/>
  <c r="P408" i="1"/>
  <c r="I89" i="1"/>
  <c r="K89" i="1"/>
  <c r="P89" i="1"/>
  <c r="Q89" i="1" s="1"/>
  <c r="K79" i="1"/>
  <c r="I79" i="1"/>
  <c r="P79" i="1"/>
  <c r="K193" i="1"/>
  <c r="I193" i="1"/>
  <c r="P193" i="1"/>
  <c r="K34" i="1"/>
  <c r="I34" i="1"/>
  <c r="P34" i="1"/>
  <c r="P404" i="1"/>
  <c r="I404" i="1"/>
  <c r="K404" i="1"/>
  <c r="K83" i="1"/>
  <c r="I83" i="1"/>
  <c r="P83" i="1"/>
  <c r="K97" i="1"/>
  <c r="I97" i="1"/>
  <c r="P97" i="1"/>
  <c r="K88" i="1"/>
  <c r="I88" i="1"/>
  <c r="P88" i="1"/>
  <c r="Q88" i="1" s="1"/>
  <c r="I78" i="1"/>
  <c r="K78" i="1"/>
  <c r="P78" i="1"/>
  <c r="K200" i="1"/>
  <c r="I200" i="1"/>
  <c r="P200" i="1"/>
  <c r="K195" i="1"/>
  <c r="I195" i="1"/>
  <c r="P195" i="1"/>
  <c r="K42" i="1"/>
  <c r="I42" i="1"/>
  <c r="P42" i="1"/>
  <c r="P714" i="1"/>
  <c r="Q714" i="1" s="1"/>
  <c r="P464" i="1"/>
  <c r="K243" i="1"/>
  <c r="I243" i="1"/>
  <c r="P243" i="1"/>
  <c r="K260" i="1"/>
  <c r="I260" i="1"/>
  <c r="P260" i="1"/>
  <c r="K153" i="1"/>
  <c r="P153" i="1"/>
  <c r="I153" i="1"/>
  <c r="K92" i="1"/>
  <c r="I92" i="1"/>
  <c r="P92" i="1"/>
  <c r="I468" i="1"/>
  <c r="P468" i="1"/>
  <c r="K405" i="1"/>
  <c r="I405" i="1"/>
  <c r="P405" i="1"/>
  <c r="K84" i="1"/>
  <c r="I84" i="1"/>
  <c r="P84" i="1"/>
  <c r="Q84" i="1" s="1"/>
  <c r="K91" i="1"/>
  <c r="I91" i="1"/>
  <c r="P91" i="1"/>
  <c r="K77" i="1"/>
  <c r="I77" i="1"/>
  <c r="H67" i="1" s="1"/>
  <c r="P77" i="1"/>
  <c r="K93" i="1"/>
  <c r="I93" i="1"/>
  <c r="P93" i="1"/>
  <c r="K271" i="1"/>
  <c r="I271" i="1"/>
  <c r="P271" i="1"/>
  <c r="Q271" i="1" s="1"/>
  <c r="K194" i="1"/>
  <c r="I194" i="1"/>
  <c r="P194" i="1"/>
  <c r="K43" i="1"/>
  <c r="I43" i="1"/>
  <c r="P43" i="1"/>
  <c r="P717" i="1"/>
  <c r="Q717" i="1" s="1"/>
  <c r="P467" i="1"/>
  <c r="I467" i="1"/>
  <c r="K244" i="1"/>
  <c r="I244" i="1"/>
  <c r="P244" i="1"/>
  <c r="K49" i="1"/>
  <c r="I49" i="1"/>
  <c r="P49" i="1"/>
  <c r="F411" i="1"/>
  <c r="P410" i="1"/>
  <c r="F415" i="1"/>
  <c r="F406" i="1"/>
  <c r="F420" i="1"/>
  <c r="F421" i="1"/>
  <c r="F407" i="1"/>
  <c r="F413" i="1"/>
  <c r="K415" i="1" l="1"/>
  <c r="P415" i="1"/>
  <c r="I415" i="1"/>
  <c r="Q415" i="1" s="1"/>
  <c r="K411" i="1"/>
  <c r="I411" i="1"/>
  <c r="P411" i="1"/>
  <c r="K421" i="1"/>
  <c r="I421" i="1"/>
  <c r="Q421" i="1" s="1"/>
  <c r="P421" i="1"/>
  <c r="F414" i="1"/>
  <c r="Q85" i="1"/>
  <c r="Q422" i="1"/>
  <c r="Q418" i="1"/>
  <c r="K413" i="1"/>
  <c r="I413" i="1"/>
  <c r="P413" i="1"/>
  <c r="H144" i="1"/>
  <c r="Q464" i="1"/>
  <c r="K420" i="1"/>
  <c r="I420" i="1"/>
  <c r="Q420" i="1" s="1"/>
  <c r="P420" i="1"/>
  <c r="O225" i="1"/>
  <c r="H25" i="1"/>
  <c r="Q79" i="1"/>
  <c r="Q177" i="1"/>
  <c r="Q90" i="1"/>
  <c r="H225" i="1"/>
  <c r="Q260" i="1"/>
  <c r="Q195" i="1"/>
  <c r="Q97" i="1"/>
  <c r="Q193" i="1"/>
  <c r="Q196" i="1"/>
  <c r="Q468" i="1"/>
  <c r="Q249" i="1"/>
  <c r="Q244" i="1"/>
  <c r="Q243" i="1"/>
  <c r="Q136" i="1"/>
  <c r="Q43" i="1"/>
  <c r="Q34" i="1"/>
  <c r="Q467" i="1"/>
  <c r="Q194" i="1"/>
  <c r="Q91" i="1"/>
  <c r="Q240" i="1"/>
  <c r="B31" i="1"/>
  <c r="Q410" i="1"/>
  <c r="Q49" i="1"/>
  <c r="Q77" i="1"/>
  <c r="Q405" i="1"/>
  <c r="Q153" i="1"/>
  <c r="Q42" i="1"/>
  <c r="Q78" i="1"/>
  <c r="Q159" i="1"/>
  <c r="Q233" i="1"/>
  <c r="Q98" i="1"/>
  <c r="Q253" i="1"/>
  <c r="P407" i="1"/>
  <c r="I407" i="1"/>
  <c r="K407" i="1"/>
  <c r="P406" i="1"/>
  <c r="I406" i="1"/>
  <c r="Q406" i="1" s="1"/>
  <c r="K406" i="1"/>
  <c r="Q93" i="1"/>
  <c r="Q92" i="1"/>
  <c r="Q200" i="1"/>
  <c r="Q83" i="1"/>
  <c r="Q404" i="1"/>
  <c r="Q408" i="1"/>
  <c r="Q252" i="1"/>
  <c r="Q30" i="1"/>
  <c r="Q199" i="1"/>
  <c r="Q154" i="1"/>
  <c r="Q256" i="1"/>
  <c r="C27" i="2"/>
  <c r="D27" i="2"/>
  <c r="E15" i="2"/>
  <c r="E14" i="2"/>
  <c r="Q411" i="1" l="1"/>
  <c r="Q413" i="1"/>
  <c r="K414" i="1"/>
  <c r="P414" i="1"/>
  <c r="I414" i="1"/>
  <c r="Q414" i="1" s="1"/>
  <c r="Q225" i="1"/>
  <c r="B32" i="1"/>
  <c r="B33" i="1"/>
  <c r="Q407" i="1"/>
  <c r="H122" i="1"/>
  <c r="I122" i="1" s="1"/>
  <c r="P225" i="1"/>
  <c r="O474" i="1"/>
  <c r="P474" i="1" s="1"/>
  <c r="O629" i="1"/>
  <c r="P629" i="1" s="1"/>
  <c r="H285" i="1"/>
  <c r="I285" i="1" s="1"/>
  <c r="O435" i="1"/>
  <c r="P435" i="1" s="1"/>
  <c r="H708" i="1"/>
  <c r="I708" i="1" s="1"/>
  <c r="I67" i="1"/>
  <c r="O122" i="1"/>
  <c r="P122" i="1" s="1"/>
  <c r="I225" i="1"/>
  <c r="H435" i="1"/>
  <c r="I435" i="1" s="1"/>
  <c r="H629" i="1"/>
  <c r="I629" i="1" s="1"/>
  <c r="O650" i="1"/>
  <c r="P650" i="1" s="1"/>
  <c r="O103" i="1"/>
  <c r="P103" i="1" s="1"/>
  <c r="I144" i="1"/>
  <c r="O567" i="1"/>
  <c r="P567" i="1" s="1"/>
  <c r="H650" i="1"/>
  <c r="I650" i="1" s="1"/>
  <c r="O708" i="1"/>
  <c r="P708" i="1" s="1"/>
  <c r="O25" i="1"/>
  <c r="P25" i="1" s="1"/>
  <c r="O144" i="1"/>
  <c r="P144" i="1" s="1"/>
  <c r="O285" i="1"/>
  <c r="P285" i="1" s="1"/>
  <c r="O352" i="1"/>
  <c r="P352" i="1" s="1"/>
  <c r="H474" i="1"/>
  <c r="I474" i="1" s="1"/>
  <c r="H567" i="1"/>
  <c r="I567" i="1" s="1"/>
  <c r="H641" i="1"/>
  <c r="I641" i="1" s="1"/>
  <c r="O67" i="1"/>
  <c r="P67" i="1" s="1"/>
  <c r="O641" i="1"/>
  <c r="P641" i="1" s="1"/>
  <c r="I25" i="1"/>
  <c r="H103" i="1"/>
  <c r="I103" i="1" s="1"/>
  <c r="D15" i="2"/>
  <c r="B15" i="2"/>
  <c r="D35" i="2"/>
  <c r="D34" i="2"/>
  <c r="D33" i="2"/>
  <c r="D32" i="2"/>
  <c r="D31" i="2"/>
  <c r="D30" i="2"/>
  <c r="D29" i="2"/>
  <c r="D28" i="2"/>
  <c r="D26" i="2"/>
  <c r="D25" i="2"/>
  <c r="D24" i="2"/>
  <c r="D23" i="2"/>
  <c r="D21" i="2"/>
  <c r="D20" i="2"/>
  <c r="C23" i="2"/>
  <c r="C24" i="2"/>
  <c r="C25" i="2"/>
  <c r="C26" i="2"/>
  <c r="C28" i="2"/>
  <c r="C29" i="2"/>
  <c r="C30" i="2"/>
  <c r="C31" i="2"/>
  <c r="C32" i="2"/>
  <c r="C33" i="2"/>
  <c r="C34" i="2"/>
  <c r="C35" i="2"/>
  <c r="C22" i="2"/>
  <c r="C21" i="2"/>
  <c r="C20" i="2"/>
  <c r="B34" i="1" l="1"/>
  <c r="B35" i="1" s="1"/>
  <c r="H352" i="1"/>
  <c r="I352" i="1" s="1"/>
  <c r="Q122" i="1"/>
  <c r="Q435" i="1"/>
  <c r="Q629" i="1"/>
  <c r="Q641" i="1"/>
  <c r="Q708" i="1"/>
  <c r="Q567" i="1"/>
  <c r="Q67" i="1"/>
  <c r="Q144" i="1"/>
  <c r="Q352" i="1"/>
  <c r="Q650" i="1"/>
  <c r="Q25" i="1"/>
  <c r="R25" i="1" s="1"/>
  <c r="Q474" i="1"/>
  <c r="Q285" i="1"/>
  <c r="Q103" i="1"/>
  <c r="B37" i="1" l="1"/>
  <c r="B38" i="1" s="1"/>
  <c r="B36" i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7" i="1" s="1"/>
  <c r="B60" i="1" s="1"/>
  <c r="B61" i="1" s="1"/>
  <c r="B64" i="1" s="1"/>
  <c r="B65" i="1" s="1"/>
  <c r="B70" i="1" s="1"/>
  <c r="B71" i="1" s="1"/>
  <c r="B72" i="1" s="1"/>
  <c r="B77" i="1" s="1"/>
  <c r="B78" i="1" s="1"/>
  <c r="B79" i="1" s="1"/>
  <c r="B80" i="1" s="1"/>
  <c r="B83" i="1" s="1"/>
  <c r="B84" i="1" s="1"/>
  <c r="B85" i="1" s="1"/>
  <c r="B88" i="1" s="1"/>
  <c r="B89" i="1" s="1"/>
  <c r="B90" i="1" s="1"/>
  <c r="B91" i="1" s="1"/>
  <c r="B92" i="1" s="1"/>
  <c r="B93" i="1" s="1"/>
  <c r="B94" i="1" s="1"/>
  <c r="B97" i="1" s="1"/>
  <c r="B98" i="1" s="1"/>
  <c r="B101" i="1" s="1"/>
  <c r="B108" i="1" s="1"/>
  <c r="B111" i="1" s="1"/>
  <c r="B116" i="1" s="1"/>
  <c r="B119" i="1" s="1"/>
  <c r="B120" i="1" s="1"/>
  <c r="B125" i="1" s="1"/>
  <c r="B126" i="1" s="1"/>
  <c r="B127" i="1" s="1"/>
  <c r="B128" i="1" s="1"/>
  <c r="B129" i="1" s="1"/>
  <c r="B132" i="1" s="1"/>
  <c r="B133" i="1" s="1"/>
  <c r="B136" i="1" s="1"/>
  <c r="B139" i="1" s="1"/>
  <c r="B142" i="1" s="1"/>
  <c r="B149" i="1" s="1"/>
  <c r="B150" i="1" s="1"/>
  <c r="B153" i="1" s="1"/>
  <c r="B154" i="1" s="1"/>
  <c r="B157" i="1" s="1"/>
  <c r="B158" i="1" s="1"/>
  <c r="B159" i="1" s="1"/>
  <c r="B162" i="1" s="1"/>
  <c r="B165" i="1" s="1"/>
  <c r="B166" i="1" s="1"/>
  <c r="B167" i="1" s="1"/>
  <c r="B168" i="1" s="1"/>
  <c r="B171" i="1" s="1"/>
  <c r="B174" i="1" s="1"/>
  <c r="B177" i="1" s="1"/>
  <c r="B178" i="1" s="1"/>
  <c r="B179" i="1" s="1"/>
  <c r="B180" i="1" s="1"/>
  <c r="B183" i="1" s="1"/>
  <c r="B184" i="1" s="1"/>
  <c r="B185" i="1" s="1"/>
  <c r="B186" i="1" s="1"/>
  <c r="B187" i="1" s="1"/>
  <c r="B188" i="1" s="1"/>
  <c r="B189" i="1" s="1"/>
  <c r="B190" i="1" s="1"/>
  <c r="B193" i="1" s="1"/>
  <c r="B194" i="1" s="1"/>
  <c r="B195" i="1" s="1"/>
  <c r="B196" i="1" s="1"/>
  <c r="B199" i="1" s="1"/>
  <c r="B200" i="1" s="1"/>
  <c r="B203" i="1" s="1"/>
  <c r="B206" i="1" s="1"/>
  <c r="B207" i="1" s="1"/>
  <c r="B212" i="1" s="1"/>
  <c r="B213" i="1" s="1"/>
  <c r="B214" i="1" s="1"/>
  <c r="B217" i="1" s="1"/>
  <c r="B220" i="1" s="1"/>
  <c r="B221" i="1" s="1"/>
  <c r="B222" i="1" s="1"/>
  <c r="B223" i="1" s="1"/>
  <c r="B228" i="1" s="1"/>
  <c r="B229" i="1" s="1"/>
  <c r="B230" i="1" s="1"/>
  <c r="B233" i="1" s="1"/>
  <c r="B236" i="1" s="1"/>
  <c r="B237" i="1" s="1"/>
  <c r="B240" i="1" s="1"/>
  <c r="B243" i="1" s="1"/>
  <c r="B244" i="1" s="1"/>
  <c r="B247" i="1" s="1"/>
  <c r="B248" i="1" s="1"/>
  <c r="B249" i="1" s="1"/>
  <c r="B252" i="1" s="1"/>
  <c r="B253" i="1" s="1"/>
  <c r="B256" i="1" s="1"/>
  <c r="B259" i="1" s="1"/>
  <c r="B260" i="1" s="1"/>
  <c r="B263" i="1" s="1"/>
  <c r="B264" i="1" s="1"/>
  <c r="B267" i="1" s="1"/>
  <c r="B270" i="1" s="1"/>
  <c r="B271" i="1" s="1"/>
  <c r="B274" i="1" s="1"/>
  <c r="B275" i="1" s="1"/>
  <c r="B280" i="1" s="1"/>
  <c r="B283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3" i="1" s="1"/>
  <c r="B304" i="1" s="1"/>
  <c r="B305" i="1" s="1"/>
  <c r="B306" i="1" s="1"/>
  <c r="B307" i="1" s="1"/>
  <c r="B308" i="1" s="1"/>
  <c r="B309" i="1" s="1"/>
  <c r="B310" i="1" s="1"/>
  <c r="B311" i="1" s="1"/>
  <c r="B314" i="1" s="1"/>
  <c r="B315" i="1" s="1"/>
  <c r="B316" i="1" s="1"/>
  <c r="B317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7" i="1" s="1"/>
  <c r="B368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6" i="1" s="1"/>
  <c r="B387" i="1" s="1"/>
  <c r="B388" i="1" s="1"/>
  <c r="B389" i="1" s="1"/>
  <c r="B392" i="1" s="1"/>
  <c r="B393" i="1" s="1"/>
  <c r="B396" i="1" s="1"/>
  <c r="B397" i="1" s="1"/>
  <c r="B398" i="1" s="1"/>
  <c r="B403" i="1" s="1"/>
  <c r="B404" i="1" s="1"/>
  <c r="B405" i="1" s="1"/>
  <c r="B406" i="1" s="1"/>
  <c r="B407" i="1" s="1"/>
  <c r="B408" i="1" s="1"/>
  <c r="B410" i="1" s="1"/>
  <c r="B411" i="1" s="1"/>
  <c r="B412" i="1" s="1"/>
  <c r="B413" i="1" s="1"/>
  <c r="B414" i="1" s="1"/>
  <c r="B415" i="1" s="1"/>
  <c r="B417" i="1" s="1"/>
  <c r="B418" i="1" s="1"/>
  <c r="B419" i="1" s="1"/>
  <c r="B420" i="1" s="1"/>
  <c r="B421" i="1" s="1"/>
  <c r="B422" i="1" s="1"/>
  <c r="B425" i="1" s="1"/>
  <c r="B426" i="1" s="1"/>
  <c r="B427" i="1" s="1"/>
  <c r="B428" i="1" s="1"/>
  <c r="B429" i="1" s="1"/>
  <c r="B430" i="1" s="1"/>
  <c r="B433" i="1" s="1"/>
  <c r="B438" i="1" s="1"/>
  <c r="B439" i="1" s="1"/>
  <c r="B440" i="1" s="1"/>
  <c r="B441" i="1" s="1"/>
  <c r="B442" i="1" s="1"/>
  <c r="B443" i="1" s="1"/>
  <c r="B444" i="1" s="1"/>
  <c r="B445" i="1" s="1"/>
  <c r="B446" i="1" s="1"/>
  <c r="B450" i="1" s="1"/>
  <c r="B453" i="1" s="1"/>
  <c r="B456" i="1" s="1"/>
  <c r="B457" i="1" s="1"/>
  <c r="B460" i="1" s="1"/>
  <c r="B463" i="1" s="1"/>
  <c r="B464" i="1" s="1"/>
  <c r="B467" i="1" s="1"/>
  <c r="B468" i="1" s="1"/>
  <c r="B471" i="1" s="1"/>
  <c r="B472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70" i="1" s="1"/>
  <c r="B571" i="1" s="1"/>
  <c r="B572" i="1" s="1"/>
  <c r="B573" i="1" s="1"/>
  <c r="B574" i="1" s="1"/>
  <c r="B577" i="1" s="1"/>
  <c r="B578" i="1" s="1"/>
  <c r="B581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32" i="1" s="1"/>
  <c r="B633" i="1" s="1"/>
  <c r="B634" i="1" s="1"/>
  <c r="B635" i="1" s="1"/>
  <c r="B636" i="1" s="1"/>
  <c r="B639" i="1" s="1"/>
  <c r="B644" i="1" s="1"/>
  <c r="B647" i="1" s="1"/>
  <c r="B648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5" i="1" s="1"/>
  <c r="B676" i="1" s="1"/>
  <c r="B677" i="1" s="1"/>
  <c r="B678" i="1" s="1"/>
  <c r="B679" i="1" s="1"/>
  <c r="B680" i="1" s="1"/>
  <c r="B681" i="1" s="1"/>
  <c r="B682" i="1" s="1"/>
  <c r="B684" i="1" s="1"/>
  <c r="B687" i="1" s="1"/>
  <c r="B688" i="1" s="1"/>
  <c r="B689" i="1" s="1"/>
  <c r="B690" i="1" s="1"/>
  <c r="B691" i="1" s="1"/>
  <c r="B692" i="1" s="1"/>
  <c r="B693" i="1" s="1"/>
  <c r="B696" i="1" s="1"/>
  <c r="B697" i="1" s="1"/>
  <c r="B700" i="1" s="1"/>
  <c r="B703" i="1" s="1"/>
  <c r="B706" i="1" s="1"/>
  <c r="B711" i="1" s="1"/>
  <c r="B714" i="1" s="1"/>
  <c r="B717" i="1" s="1"/>
  <c r="E22" i="2"/>
  <c r="F22" i="2"/>
  <c r="R67" i="1" l="1"/>
  <c r="G22" i="2" s="1"/>
  <c r="R103" i="1"/>
  <c r="G23" i="2" s="1"/>
  <c r="E23" i="2"/>
  <c r="F23" i="2"/>
  <c r="E27" i="2" l="1"/>
  <c r="F35" i="2" l="1"/>
  <c r="E34" i="2"/>
  <c r="F32" i="2"/>
  <c r="F28" i="2"/>
  <c r="F25" i="2"/>
  <c r="E24" i="2"/>
  <c r="E21" i="2"/>
  <c r="F29" i="2"/>
  <c r="E28" i="2"/>
  <c r="F27" i="2"/>
  <c r="E25" i="2"/>
  <c r="F24" i="2"/>
  <c r="F21" i="2"/>
  <c r="F30" i="2"/>
  <c r="E26" i="2"/>
  <c r="F31" i="2"/>
  <c r="E29" i="2"/>
  <c r="R144" i="1"/>
  <c r="G25" i="2" s="1"/>
  <c r="R567" i="1"/>
  <c r="G31" i="2" s="1"/>
  <c r="R352" i="1"/>
  <c r="G28" i="2" s="1"/>
  <c r="R435" i="1"/>
  <c r="G29" i="2" s="1"/>
  <c r="G21" i="2"/>
  <c r="R122" i="1"/>
  <c r="G24" i="2" s="1"/>
  <c r="R629" i="1" l="1"/>
  <c r="G32" i="2" s="1"/>
  <c r="R641" i="1"/>
  <c r="G33" i="2" s="1"/>
  <c r="R285" i="1"/>
  <c r="G27" i="2" s="1"/>
  <c r="F33" i="2"/>
  <c r="F26" i="2"/>
  <c r="E35" i="2"/>
  <c r="E32" i="2"/>
  <c r="E30" i="2"/>
  <c r="R474" i="1"/>
  <c r="G30" i="2" s="1"/>
  <c r="E31" i="2"/>
  <c r="R225" i="1"/>
  <c r="G26" i="2" s="1"/>
  <c r="R708" i="1"/>
  <c r="G35" i="2" s="1"/>
  <c r="R650" i="1"/>
  <c r="E33" i="2"/>
  <c r="F34" i="2"/>
  <c r="N22" i="1"/>
  <c r="O22" i="1" s="1"/>
  <c r="P22" i="1" s="1"/>
  <c r="O21" i="1" s="1"/>
  <c r="F20" i="2" s="1"/>
  <c r="K22" i="1"/>
  <c r="R14" i="1" s="1"/>
  <c r="H22" i="1"/>
  <c r="I22" i="1" s="1"/>
  <c r="G34" i="2" l="1"/>
  <c r="P21" i="1"/>
  <c r="R5" i="1"/>
  <c r="H21" i="1"/>
  <c r="E20" i="2" s="1"/>
  <c r="R6" i="1"/>
  <c r="R9" i="1" s="1"/>
  <c r="Q22" i="1"/>
  <c r="Q21" i="1" s="1"/>
  <c r="R21" i="1" l="1"/>
  <c r="G20" i="2" s="1"/>
  <c r="I21" i="1"/>
  <c r="R7" i="1"/>
  <c r="R12" i="1" l="1"/>
  <c r="G37" i="2"/>
  <c r="B20" i="2"/>
  <c r="B21" i="1"/>
  <c r="B20" i="1"/>
  <c r="B21" i="2" l="1"/>
  <c r="B22" i="2" s="1"/>
  <c r="R8" i="1"/>
  <c r="B23" i="2" l="1"/>
  <c r="R10" i="1"/>
  <c r="B24" i="2" l="1"/>
  <c r="R11" i="1"/>
  <c r="B25" i="2" l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R13" i="1"/>
</calcChain>
</file>

<file path=xl/sharedStrings.xml><?xml version="1.0" encoding="utf-8"?>
<sst xmlns="http://schemas.openxmlformats.org/spreadsheetml/2006/main" count="1647" uniqueCount="695">
  <si>
    <t>CONSTRUCTION COST ESTIMATE BREAKDOWN</t>
  </si>
  <si>
    <t>ITEM DESCRIPTION</t>
  </si>
  <si>
    <t>CONTRACTOR</t>
  </si>
  <si>
    <t>ADDRESS</t>
  </si>
  <si>
    <t>LINE
TOTAL</t>
  </si>
  <si>
    <t>LINE
NO.</t>
  </si>
  <si>
    <t>UNIT OF
MEASURE</t>
  </si>
  <si>
    <t>LABOR
HOURS</t>
  </si>
  <si>
    <t>GENERAL REQUIREMENTS</t>
  </si>
  <si>
    <t>EXISTING CONDITIONS</t>
  </si>
  <si>
    <t>CONCRETE</t>
  </si>
  <si>
    <t>MASONRY</t>
  </si>
  <si>
    <t>METALS</t>
  </si>
  <si>
    <t>WOOD, PLASTICS AND COMPOSITES</t>
  </si>
  <si>
    <t>THERMAL AND MOISTURE PROTECTION</t>
  </si>
  <si>
    <t>OPENINGS</t>
  </si>
  <si>
    <t>FINISHES</t>
  </si>
  <si>
    <t>TOTAL COST</t>
  </si>
  <si>
    <t>UNIT PRICE</t>
  </si>
  <si>
    <t>LABOR</t>
  </si>
  <si>
    <t>MATERIAL</t>
  </si>
  <si>
    <t xml:space="preserve">QUANTITY </t>
  </si>
  <si>
    <t>UNIT LABOR HOUR</t>
  </si>
  <si>
    <t>SPECIALTIES</t>
  </si>
  <si>
    <t>PLUMBING</t>
  </si>
  <si>
    <t>ELECTRICAL</t>
  </si>
  <si>
    <t>EARTHWORK</t>
  </si>
  <si>
    <t>PROJECT LOCATION</t>
  </si>
  <si>
    <t>HEATING, VENTILATION AND AIR CONDITIONING (HVAC)</t>
  </si>
  <si>
    <t>TOTAL MATERIAL COST</t>
  </si>
  <si>
    <t>TOTAL LABOR COST</t>
  </si>
  <si>
    <t>SUBTOTAL</t>
  </si>
  <si>
    <t>SALES TAX</t>
  </si>
  <si>
    <t>LABOR BURDEN</t>
  </si>
  <si>
    <t>BONDING</t>
  </si>
  <si>
    <t xml:space="preserve">CONTINGENCY / WASTAGE </t>
  </si>
  <si>
    <t>PROPOSED PROJECT AMOUNT</t>
  </si>
  <si>
    <t>SCOPE OF WORK</t>
  </si>
  <si>
    <t>DATE</t>
  </si>
  <si>
    <t>MAT. FAC.</t>
  </si>
  <si>
    <t>LAB. FAC.</t>
  </si>
  <si>
    <t>OVERHEAD &amp; PROFIT</t>
  </si>
  <si>
    <t>TOTAL MANHOURS</t>
  </si>
  <si>
    <t>DIV. 01</t>
  </si>
  <si>
    <t>DIV. 02</t>
  </si>
  <si>
    <t>DIV. 03</t>
  </si>
  <si>
    <t>DIV. 04</t>
  </si>
  <si>
    <t>DIV. 05</t>
  </si>
  <si>
    <t>DIV. 06</t>
  </si>
  <si>
    <t>DIV. 07</t>
  </si>
  <si>
    <t>DIV. 08</t>
  </si>
  <si>
    <t>DIV. 09</t>
  </si>
  <si>
    <t>DIV. 10</t>
  </si>
  <si>
    <t>DIV. 11</t>
  </si>
  <si>
    <t>DIV. 12</t>
  </si>
  <si>
    <t>DIV. 22</t>
  </si>
  <si>
    <t>DIV. 23</t>
  </si>
  <si>
    <t>DIV. 26</t>
  </si>
  <si>
    <t>DIV. 31</t>
  </si>
  <si>
    <t>DWG REF./
CSI SEC.</t>
  </si>
  <si>
    <t>CREW</t>
  </si>
  <si>
    <t>LABOR RATE</t>
  </si>
  <si>
    <t>PROJECT NAME</t>
  </si>
  <si>
    <t>PERMITS, SITE SUPERVISION, FINAL CLEANUP &amp; DUMPSTER</t>
  </si>
  <si>
    <t>LS</t>
  </si>
  <si>
    <t>SUBTOTAL MATERIAL</t>
  </si>
  <si>
    <t>SUBTOTAL LABOR</t>
  </si>
  <si>
    <t>FURNISHINGS</t>
  </si>
  <si>
    <t>SUMMARY</t>
  </si>
  <si>
    <t>TOTAL PROJECT COST</t>
  </si>
  <si>
    <t>TRADE
TOTAL W/ S.TAX, O&amp;P</t>
  </si>
  <si>
    <t>CSI DIV.</t>
  </si>
  <si>
    <t>DESCRIPTION</t>
  </si>
  <si>
    <t>MATERIAL COST</t>
  </si>
  <si>
    <t>LABOR
COST</t>
  </si>
  <si>
    <t>TOTAL
COST</t>
  </si>
  <si>
    <t>LINE NO.</t>
  </si>
  <si>
    <t>SF</t>
  </si>
  <si>
    <t>CY</t>
  </si>
  <si>
    <t>LF</t>
  </si>
  <si>
    <t>WALL FRAMING</t>
  </si>
  <si>
    <t>STUDS</t>
  </si>
  <si>
    <t>TOP PLATES</t>
  </si>
  <si>
    <t xml:space="preserve">2X4 TOP WOOD PLATES </t>
  </si>
  <si>
    <t xml:space="preserve">2X6 TOP WOOD PLATES </t>
  </si>
  <si>
    <t>BOTTOM PLATES</t>
  </si>
  <si>
    <t xml:space="preserve">2X4 BOTTOM WOOD PLATES </t>
  </si>
  <si>
    <t>INTERIOR TRIM</t>
  </si>
  <si>
    <t>INTERIOR TRIM AT DOORS</t>
  </si>
  <si>
    <t>INTERIOR TRIM AT WINDOWS</t>
  </si>
  <si>
    <t>SEALANT</t>
  </si>
  <si>
    <t>CONTINUOUS SEALANT AT WALLS</t>
  </si>
  <si>
    <t>CONTINUOUS SEALANT AT DOORS</t>
  </si>
  <si>
    <t>CONTINUOUS SEALANT AT WINDOWS</t>
  </si>
  <si>
    <t>INSULATION</t>
  </si>
  <si>
    <t>EXTERIOR TRIM</t>
  </si>
  <si>
    <t>EXTERIOR TRIM AT DOORS</t>
  </si>
  <si>
    <t>EXTERIOR TRIM AT WINDOWS</t>
  </si>
  <si>
    <t>EA</t>
  </si>
  <si>
    <t>FLASHING</t>
  </si>
  <si>
    <t>STEP FLASHING</t>
  </si>
  <si>
    <t>DOORS</t>
  </si>
  <si>
    <t>HARDWARE</t>
  </si>
  <si>
    <t>ALLOWANCE PROVIDED FOR EXTERIOR DOORS HARDWARE</t>
  </si>
  <si>
    <t>ALLOWANCE PROVIDED FOR INTERIOR DOORS HARDWARE</t>
  </si>
  <si>
    <t>WINDOWS</t>
  </si>
  <si>
    <t>FLOORING</t>
  </si>
  <si>
    <t>BASE</t>
  </si>
  <si>
    <t>WALL FINISH</t>
  </si>
  <si>
    <t>GYPSUM BOARD</t>
  </si>
  <si>
    <t xml:space="preserve">WALLS </t>
  </si>
  <si>
    <t>NO. OF SHEETS</t>
  </si>
  <si>
    <t xml:space="preserve">ADHESIVE </t>
  </si>
  <si>
    <t>TUBES</t>
  </si>
  <si>
    <t>ROLLS</t>
  </si>
  <si>
    <t>DRYWALL SCREWS</t>
  </si>
  <si>
    <t>LBS</t>
  </si>
  <si>
    <t>MUD PLASTER</t>
  </si>
  <si>
    <t xml:space="preserve">CEILING </t>
  </si>
  <si>
    <t>PAINT</t>
  </si>
  <si>
    <t>TOILET ACCESSORIES</t>
  </si>
  <si>
    <t>NOTE: ABOVE ITEMS ARE ASSUMED TO BE FURNISHED AND INSTALLED BY G.C..</t>
  </si>
  <si>
    <t>SIGNAGES</t>
  </si>
  <si>
    <t>APPLIANCES &amp; EQUIPMENTS</t>
  </si>
  <si>
    <t>COUNTERTOP</t>
  </si>
  <si>
    <t>BACKSPLASH</t>
  </si>
  <si>
    <t>EXCAVATION</t>
  </si>
  <si>
    <t>EXCAVATION PROVIDED FOR FOOTING</t>
  </si>
  <si>
    <t>BACKFILL</t>
  </si>
  <si>
    <t>BACKFILL PROVIDED FOR FOOTING</t>
  </si>
  <si>
    <t>HAULOFF/IMPORT</t>
  </si>
  <si>
    <t>HAULING OFF EXTRA MATERIAL</t>
  </si>
  <si>
    <t>FOOTING</t>
  </si>
  <si>
    <t>FORMWORK</t>
  </si>
  <si>
    <t>FORMWORK REQUIRED</t>
  </si>
  <si>
    <t>SLAB ON GRADE</t>
  </si>
  <si>
    <t>DEMOLITION</t>
  </si>
  <si>
    <t>RAILING</t>
  </si>
  <si>
    <t>UNDERLAYMENT</t>
  </si>
  <si>
    <t>VINYL VENTED SOFFIT</t>
  </si>
  <si>
    <t>2X6 FASCIA BOARD</t>
  </si>
  <si>
    <t>CANOPY/AWNING</t>
  </si>
  <si>
    <t>ROOFING ASSEMBLY</t>
  </si>
  <si>
    <t>DRIP EDGE FLASHING</t>
  </si>
  <si>
    <t>WALL COVERING</t>
  </si>
  <si>
    <t>FINISH CARPENTRY &amp; MILLWORK</t>
  </si>
  <si>
    <t>BASE CABINET</t>
  </si>
  <si>
    <t>CLOSET</t>
  </si>
  <si>
    <t>SHELVES</t>
  </si>
  <si>
    <t>SOFFIT &amp; FASCIA</t>
  </si>
  <si>
    <t>EQUIPMENT</t>
  </si>
  <si>
    <t>TAPING</t>
  </si>
  <si>
    <t xml:space="preserve">CONT. FOOTING </t>
  </si>
  <si>
    <t>CONCRETE WALL</t>
  </si>
  <si>
    <t>8" THK. CONCRETE WALL WITH REINFORCEMENT</t>
  </si>
  <si>
    <t>8" THK. CONCRETE FROST WALL WITH REINFORCEMENT AT COOLER</t>
  </si>
  <si>
    <r>
      <t xml:space="preserve">4" THK. CONCRETE SLAB ON GRADE WITH 6x6 W2.9xW2.9 WWF SLAB REINFORCEMENT OVER 8" THK. 3/4" CRUSHED STONE BASE &amp; 10 MIL CLASS A POLYETHYLENE OR PORYOLEFIN VAPOR RETARDER
</t>
    </r>
    <r>
      <rPr>
        <b/>
        <sz val="10"/>
        <rFont val="Calibri"/>
        <family val="2"/>
        <scheme val="minor"/>
      </rPr>
      <t xml:space="preserve">NOTE: </t>
    </r>
    <r>
      <rPr>
        <sz val="10"/>
        <rFont val="Calibri"/>
        <family val="2"/>
        <scheme val="minor"/>
      </rPr>
      <t xml:space="preserve">1 1/2" DEEP x 1 /4" WIDE CONTROL JOINT FILL WITH ELASTOMETOMERIC SEALANT </t>
    </r>
  </si>
  <si>
    <r>
      <t xml:space="preserve">4" THK. CONCRETE SLAB ON GRADE WITH 6x6 W2.9xW2.9 WWF SLAB REINFORCEMENT OVER 8" THK. 3/4" CRUSHED STONE BASE
</t>
    </r>
    <r>
      <rPr>
        <b/>
        <sz val="10"/>
        <rFont val="Calibri"/>
        <family val="2"/>
        <scheme val="minor"/>
      </rPr>
      <t xml:space="preserve">NOTE: </t>
    </r>
    <r>
      <rPr>
        <sz val="10"/>
        <rFont val="Calibri"/>
        <family val="2"/>
        <scheme val="minor"/>
      </rPr>
      <t xml:space="preserve">1 1/2" DEEP x 1 /4" WIDE CONTROL JOINT FILL WITH ELASTOMETOMERIC SEALANT </t>
    </r>
  </si>
  <si>
    <t>EXISTING EXTERIOR STAIR AND LANDING REPAIR AS REQUIRED</t>
  </si>
  <si>
    <t>DECK AND STAIR REPAIR / EXTENSION</t>
  </si>
  <si>
    <t>POST</t>
  </si>
  <si>
    <t>BASE PLATE</t>
  </si>
  <si>
    <t>6"x6"x1/2" THK. STEEL BASE PLATE WITH (4) 3/4" DIA THREADED RODS</t>
  </si>
  <si>
    <t>4" DIA. STEEL POST 
NO. OF POST @ 6'-2" H: 8 EA
NO. OF POST @ 10'-3" H: 3 EA</t>
  </si>
  <si>
    <t>ISOLATED FOOTING</t>
  </si>
  <si>
    <t>F.1: 24" x 24" x 10" THK. CONCRETE FOOTING WITH REINFORCEMENT
NO. OF FOOTING: 4 EA</t>
  </si>
  <si>
    <t>F.2: 34" x 34" x 10" THK. CONCRETE FOOTING WITH REINFORCEMENT
NO. OF FOOTING: 4 EA</t>
  </si>
  <si>
    <t>REMOVE EXISTING SLAB</t>
  </si>
  <si>
    <t>SAWCUT EXISITING SLAB</t>
  </si>
  <si>
    <t>4'-4" x 10" CONCRETE FOOTING FOR PLANTER WITH (3) #4 CONT. &amp; #4 @ 16" O.C. TRANSVERSE REINFORCEMENT</t>
  </si>
  <si>
    <t>8" THK. CONCRETE PLANTER WALL WITH #5 @ 16" O.C. EACH WAY REINFORCEMENT</t>
  </si>
  <si>
    <t>6" THK. CONCRETE PLANTER WALL WITH #5 @ 16" O.C. EACH WAY REINFORCEMENT</t>
  </si>
  <si>
    <t>PILASTER</t>
  </si>
  <si>
    <t>8" CONNECTING WALL WITH PLANTER WITH #4 REBAR @ 12" EACH WAY</t>
  </si>
  <si>
    <t>10" x 6" PILASTER WITH REINFORCEMENT
NO. OF PILASTER @ 3'-2" H: 2 EA</t>
  </si>
  <si>
    <t>14" THK. CONCRETE WALL WITH REINFORCEMENT</t>
  </si>
  <si>
    <t xml:space="preserve">2'-0" x 10" CONCRETE FOOTING WITH REINFORCEMENT </t>
  </si>
  <si>
    <t xml:space="preserve">2'-6" x 10" CONCRETE FOOTING WITH REINFORCEMENT </t>
  </si>
  <si>
    <t xml:space="preserve">2'-4" x 10" CONCRETE FOOTING WITH REINFORCEMENT </t>
  </si>
  <si>
    <t>12" THK. CONCRETE WALL WITH REINFORCEMENT</t>
  </si>
  <si>
    <r>
      <t xml:space="preserve">4" THK. CONCRETE LANDING ON GRADE WITH 6x6 W2.9xW2.9 WWF SLAB REINFORCEMENT OVER 8" THK. 3/4" CRUSHED STONE BASE
</t>
    </r>
    <r>
      <rPr>
        <b/>
        <sz val="10"/>
        <rFont val="Calibri"/>
        <family val="2"/>
        <scheme val="minor"/>
      </rPr>
      <t xml:space="preserve">NOTE: </t>
    </r>
    <r>
      <rPr>
        <sz val="10"/>
        <rFont val="Calibri"/>
        <family val="2"/>
        <scheme val="minor"/>
      </rPr>
      <t xml:space="preserve">1 1/2" DEEP x 1 /4" WIDE CONTROL JOINT FILL WITH ELASTOMETOMERIC SEALANT </t>
    </r>
  </si>
  <si>
    <t>SHEATHING</t>
  </si>
  <si>
    <t>RAFTER</t>
  </si>
  <si>
    <t>2x6 RAFTER @ 16" O.C.</t>
  </si>
  <si>
    <t>2x10 RAFTER @ 16" O.C.</t>
  </si>
  <si>
    <t>LEGDER</t>
  </si>
  <si>
    <t>2x6 LEDGER WITH 5" LONG LL005 LEDGERLOK LAG SCREW</t>
  </si>
  <si>
    <t>COLLAR TIES</t>
  </si>
  <si>
    <t xml:space="preserve">INSTALL NEW COLLAR TIE </t>
  </si>
  <si>
    <t>WATERPROOFING</t>
  </si>
  <si>
    <t>NEW RAMP RAILING</t>
  </si>
  <si>
    <t>JOISTS</t>
  </si>
  <si>
    <r>
      <rPr>
        <b/>
        <sz val="10"/>
        <rFont val="Calibri"/>
        <family val="2"/>
        <scheme val="minor"/>
      </rPr>
      <t xml:space="preserve">J.2: </t>
    </r>
    <r>
      <rPr>
        <sz val="10"/>
        <rFont val="Calibri"/>
        <family val="2"/>
        <scheme val="minor"/>
      </rPr>
      <t xml:space="preserve">2x12 (DF/SYP NO. 1) @ 16" O.C. </t>
    </r>
  </si>
  <si>
    <r>
      <t xml:space="preserve">3/4" PLYWOOD AT TERRACE 
</t>
    </r>
    <r>
      <rPr>
        <b/>
        <sz val="10"/>
        <rFont val="Calibri"/>
        <family val="2"/>
        <scheme val="minor"/>
      </rPr>
      <t xml:space="preserve">NOTE: </t>
    </r>
    <r>
      <rPr>
        <sz val="10"/>
        <rFont val="Calibri"/>
        <family val="2"/>
        <scheme val="minor"/>
      </rPr>
      <t>(30 POUNDS PER SQUARE FOOT ALLOWABLE PAVER WEIGHT)</t>
    </r>
  </si>
  <si>
    <r>
      <t xml:space="preserve">J.3: </t>
    </r>
    <r>
      <rPr>
        <sz val="10"/>
        <rFont val="Calibri"/>
        <family val="2"/>
        <scheme val="minor"/>
      </rPr>
      <t>2x12 (DF/SYP NO.1) @ 16" O.C.</t>
    </r>
  </si>
  <si>
    <r>
      <t>J.4:</t>
    </r>
    <r>
      <rPr>
        <sz val="10"/>
        <rFont val="Calibri"/>
        <family val="2"/>
        <scheme val="minor"/>
      </rPr>
      <t xml:space="preserve"> (2) 2x8 (DF/SYP NO.1) @ 16" O.C.</t>
    </r>
  </si>
  <si>
    <t>3/4" PLYWOOD AT FLOOR</t>
  </si>
  <si>
    <t>REMOVE EXISTING EXTERIOR FINISH FOR ADDTION WORK</t>
  </si>
  <si>
    <t>1'-8" x 1'-8" CONCRETE PLANTER PILASTER WITH REINFORCEMENT
NO. OF COLUMN @ 8'-0" H: 2 EA</t>
  </si>
  <si>
    <t>METAL HANDRAIL AT TERRACE STEPS</t>
  </si>
  <si>
    <t>METAL HANDRAIL AT RAMP</t>
  </si>
  <si>
    <t>NEW TERRACE</t>
  </si>
  <si>
    <t>TERRACE</t>
  </si>
  <si>
    <t>ENLARGE INTERIOR LANDING AND STEPS</t>
  </si>
  <si>
    <t>LOC</t>
  </si>
  <si>
    <t>RAMP &amp; STEPS</t>
  </si>
  <si>
    <t>7'-8" STEP AT SECOND FLOOR</t>
  </si>
  <si>
    <t>3'-0" H RAILING AT EXTENDED DECK</t>
  </si>
  <si>
    <t>REMOVE EXISTING TREE</t>
  </si>
  <si>
    <t xml:space="preserve">REMOVE PATIO WOOD RAILING </t>
  </si>
  <si>
    <t>REMOVE EXISTING DOOR AND DECORATIVE TRIM ABOVE, ENLARGE OPENING</t>
  </si>
  <si>
    <t>REMOVE EXISTING BATHROOM FIXTURES</t>
  </si>
  <si>
    <t>REMOVE EXISTING COUNTERTOP WITH CABINETS AT BATH</t>
  </si>
  <si>
    <t>REMOVE ALL BATHROOM FINISHES</t>
  </si>
  <si>
    <t xml:space="preserve">REMOVE EXISTING DOOR AND ENLARGE EXISITNG OPENING </t>
  </si>
  <si>
    <t xml:space="preserve">REMOVE EXISTING FLOORING </t>
  </si>
  <si>
    <t>REMOVE EXISTING DOUBLE DOOR</t>
  </si>
  <si>
    <t>REMOVE EXISTING 7'-10" WIDE STEP</t>
  </si>
  <si>
    <t>REMOVE EXISITNG TERRACE RAILING WITH POSTS</t>
  </si>
  <si>
    <t>REMOVE ALL TERRACE FINISHES, WATERPROOFING, AND DAMAGED FLOOR JOISTS</t>
  </si>
  <si>
    <t>REMOVE EXISITNG 2'-8" x 1'-6" SKYLIGHT, PATCH AND REPAIR ROOF TO MATCH EXISITNG ASPHALT SHINGLES ROOF</t>
  </si>
  <si>
    <t>REMOVE EXISTING PAVER AND FINISHES AT PATIO</t>
  </si>
  <si>
    <t>REMOVE EXISITNG WINDOWS</t>
  </si>
  <si>
    <t>REMOVE EXISTING INTERIOR WALLS</t>
  </si>
  <si>
    <t>REMOVE EXISTING EXTERIOR WALLS</t>
  </si>
  <si>
    <t>REMOVE EXISTING STORAGE STRUCTURE ENTIRETY INCLUDING WALLS, ROOFING, STRUCTURE</t>
  </si>
  <si>
    <t xml:space="preserve">REMOVE STAIR PLATFORM </t>
  </si>
  <si>
    <t>REMOVE EXISTING DOORS</t>
  </si>
  <si>
    <t>ALLOWANCE PROVIDED FOR REMOVE ANY EQUIPEMENT IN BASEMENT AS REQUIRED
AREA: 411 SF</t>
  </si>
  <si>
    <t>GC TO CLEAN, INSPECT AND MAKE REPAIRS AT BASEMENT AS NECESSARY
AREA: 835 SF</t>
  </si>
  <si>
    <t>REMOVE AND SAVE</t>
  </si>
  <si>
    <t>CLEAN AND REPAIR</t>
  </si>
  <si>
    <t>DRAIN TILE</t>
  </si>
  <si>
    <t>4" DIA PERFORAYTED DRAIN TILE WITH 6" LAYER OF 3/4" THK STONE</t>
  </si>
  <si>
    <t>STONE PAVED TERRACE
ST-1: BLUESTONE IRREGULAR PAVING
COLOR/ FINISH: BLUESTONE / FLAGSTONE</t>
  </si>
  <si>
    <t>5'-0" WIDE STEP AT TERRACE
ST-1: BLUESTONE IRREGULAR PAVING
COLOR/ FINISH: BLUESTONE / FLAGSTONE</t>
  </si>
  <si>
    <t>NEW TERRACE RAMP 
ST-1: BLUESTONE IRREGULAR PAVING
COLOR/ FINISH: BLUESTONE / FLAGSTONE</t>
  </si>
  <si>
    <t>PLANTING</t>
  </si>
  <si>
    <t>COLD HARDY SHRUBS AND LOW HEDGING PLANTS AT AREA</t>
  </si>
  <si>
    <t>ALLOWANCE PROVIDED FOR PLANTING AT UPPER TERRACE</t>
  </si>
  <si>
    <t>PLANTING SOIL FOR CONCRETE PLANTER</t>
  </si>
  <si>
    <t>PLANTING SOIL FOR WOOD PLANTER</t>
  </si>
  <si>
    <t>WOOD PLANTER</t>
  </si>
  <si>
    <t>MTL-1: STANDING SEAM ZINC ROOFING
COLOR / FINISH: NATURAL ZINC FINISH</t>
  </si>
  <si>
    <t>MTL-1: STANDING SEAM ZINC CANOPY/AWNING
COLOR / FINISH: NATURAL ZINC FINISH</t>
  </si>
  <si>
    <t>INSTALL DECK EXTENSITION AS REQUIRED (P.T. LUMBER WITH SIZES TO MATCH) WITH SU[PPORTS AND BRACING</t>
  </si>
  <si>
    <t>EXTINGUISHER</t>
  </si>
  <si>
    <t>CLASS A EXTINGUISHER</t>
  </si>
  <si>
    <t>CLASS K EXTINGUISHER</t>
  </si>
  <si>
    <t>WATER / WEATHER AT CONCRETE PLANTER</t>
  </si>
  <si>
    <t>WATER / WEATHER AT WOOD PLANTER</t>
  </si>
  <si>
    <t>F.3: 36" x 36" x 24" THK. CONCRETE FOOTING WITH REINFORCEMENT
NO. OF FOOTING: 3 EA</t>
  </si>
  <si>
    <t>#15 FELT UNDERLAYMENT</t>
  </si>
  <si>
    <t>GUTTER &amp; DOWNSPOUT</t>
  </si>
  <si>
    <t>ALUMINUM GUTTER</t>
  </si>
  <si>
    <t>ALUMINUM DOWNSPOUT</t>
  </si>
  <si>
    <t>EXISITNG STAIRS TO REMAIN, GC TO INSPECT AND MAKE REPAIRS AS NECESSARY
AREA: 77 SF</t>
  </si>
  <si>
    <t xml:space="preserve">REMOVE EXISTING CEILING </t>
  </si>
  <si>
    <t>WATER RESISTANT BARRIER</t>
  </si>
  <si>
    <t xml:space="preserve">5/8" THK. TYPE X GYPSUM BOARD AT WALLS </t>
  </si>
  <si>
    <t>WATER RESISTIVE BARRIER HARDIEWRAP OR EQUIVALENT</t>
  </si>
  <si>
    <t>R-20 BATT INSULATION AT EXTERIOR WALL</t>
  </si>
  <si>
    <t>R-20 BATT INSULATION AT INTERIOR WALL</t>
  </si>
  <si>
    <t>2X6 WOOD STUDS @ 16" O.C. 
NO. OF STUDS @ 1'-2" HT: 7 EA
NO. OF STUDS @ 8'-4" HT: 27 EA
NO. OF STUDS @ 9'-0" HT: 13 EA
NO. OF STUDS @ 9'-8" HT: 16 EA
NO. OF STUDS @ 10'-0" HT: 18 EA</t>
  </si>
  <si>
    <t>BALLOON FRAMING</t>
  </si>
  <si>
    <t>2X4 WOOD STUDS @ 16" O.C. 
NO. OF STUDS @ 9'-6" HT: 71</t>
  </si>
  <si>
    <t>WATERPROOFING AT PLANTER</t>
  </si>
  <si>
    <t xml:space="preserve">5/8" THK. MOLD AND MILDEW RESISTANT GYPSUM BOARD AT WALLS </t>
  </si>
  <si>
    <t xml:space="preserve">7/16" THK. CEMENTITUOUS BACKER BOARD AT WALLS </t>
  </si>
  <si>
    <t>D100-D101</t>
  </si>
  <si>
    <t>F100-S104</t>
  </si>
  <si>
    <t>A101</t>
  </si>
  <si>
    <t>A101-A204</t>
  </si>
  <si>
    <t>A100-A204</t>
  </si>
  <si>
    <t>2X6 BALLOON FRAMING</t>
  </si>
  <si>
    <t>ASPHALT SHINGLES ROOFING SYSTEM MATCH EXISITING</t>
  </si>
  <si>
    <t>HEADER</t>
  </si>
  <si>
    <t>S101,S102</t>
  </si>
  <si>
    <r>
      <rPr>
        <b/>
        <sz val="10"/>
        <rFont val="Calibri"/>
        <family val="2"/>
        <scheme val="minor"/>
      </rPr>
      <t>H.3:</t>
    </r>
    <r>
      <rPr>
        <sz val="10"/>
        <rFont val="Calibri"/>
        <family val="2"/>
        <scheme val="minor"/>
      </rPr>
      <t xml:space="preserve"> DOUBLE 1-3/4" WIDE x7-1/4" DEEP (2.0e) LVL HEADER</t>
    </r>
  </si>
  <si>
    <r>
      <rPr>
        <b/>
        <sz val="10"/>
        <rFont val="Calibri"/>
        <family val="2"/>
        <scheme val="minor"/>
      </rPr>
      <t>H.5:</t>
    </r>
    <r>
      <rPr>
        <sz val="10"/>
        <rFont val="Calibri"/>
        <family val="2"/>
        <scheme val="minor"/>
      </rPr>
      <t xml:space="preserve"> TRIPLE 1-3/4" WIDE x9-1/4" DEEP (2.0e) LVL HEADER</t>
    </r>
  </si>
  <si>
    <r>
      <rPr>
        <b/>
        <sz val="10"/>
        <rFont val="Calibri"/>
        <family val="2"/>
        <scheme val="minor"/>
      </rPr>
      <t>H.6:</t>
    </r>
    <r>
      <rPr>
        <sz val="10"/>
        <rFont val="Calibri"/>
        <family val="2"/>
        <scheme val="minor"/>
      </rPr>
      <t xml:space="preserve"> DOUBLE 1-3/4" WIDE x11-1/4" DEEP (2.0e) LVL HEADER</t>
    </r>
  </si>
  <si>
    <r>
      <rPr>
        <b/>
        <sz val="10"/>
        <rFont val="Calibri"/>
        <family val="2"/>
        <scheme val="minor"/>
      </rPr>
      <t>H.8:</t>
    </r>
    <r>
      <rPr>
        <sz val="10"/>
        <rFont val="Calibri"/>
        <family val="2"/>
        <scheme val="minor"/>
      </rPr>
      <t xml:space="preserve"> QUAD 1-3/4" WIDE x11-7/8" DEEP (2.0e) LVL HEADER</t>
    </r>
  </si>
  <si>
    <r>
      <rPr>
        <b/>
        <sz val="10"/>
        <rFont val="Calibri"/>
        <family val="2"/>
        <scheme val="minor"/>
      </rPr>
      <t>H.9:</t>
    </r>
    <r>
      <rPr>
        <sz val="10"/>
        <rFont val="Calibri"/>
        <family val="2"/>
        <scheme val="minor"/>
      </rPr>
      <t xml:space="preserve"> STEEL FLITCH PLATE HEADER:SINGLE 1/2"THK x 11-1/4" DEEP STEEL PLATE BETWEEN TWO 1-3/4" WIDE x11-7/8" DEEP (2.0e) LVLS</t>
    </r>
  </si>
  <si>
    <r>
      <rPr>
        <b/>
        <sz val="10"/>
        <rFont val="Calibri"/>
        <family val="2"/>
        <scheme val="minor"/>
      </rPr>
      <t>H.10:</t>
    </r>
    <r>
      <rPr>
        <sz val="10"/>
        <rFont val="Calibri"/>
        <family val="2"/>
        <scheme val="minor"/>
      </rPr>
      <t xml:space="preserve"> 4 PLY-1-3/4" x7-1/4" (2.0e) LVL HEADER</t>
    </r>
  </si>
  <si>
    <r>
      <rPr>
        <b/>
        <sz val="10"/>
        <rFont val="Calibri"/>
        <family val="2"/>
        <scheme val="minor"/>
      </rPr>
      <t>H.1:</t>
    </r>
    <r>
      <rPr>
        <sz val="10"/>
        <rFont val="Calibri"/>
        <family val="2"/>
        <scheme val="minor"/>
      </rPr>
      <t xml:space="preserve"> DOUBLE 2x10 (DF/SYP) NO.1 HEADER</t>
    </r>
  </si>
  <si>
    <r>
      <rPr>
        <b/>
        <sz val="10"/>
        <rFont val="Calibri"/>
        <family val="2"/>
        <scheme val="minor"/>
      </rPr>
      <t>H.2:</t>
    </r>
    <r>
      <rPr>
        <sz val="10"/>
        <rFont val="Calibri"/>
        <family val="2"/>
        <scheme val="minor"/>
      </rPr>
      <t xml:space="preserve"> TRIPLE 2x10 (DF/SYP) NO.1 HEADER</t>
    </r>
  </si>
  <si>
    <t>S100,S102</t>
  </si>
  <si>
    <t>MIN 4 PLY- 1-1/2" x3-1/2" BUILT-UP LSL STUDS
NO OF POST: 3</t>
  </si>
  <si>
    <r>
      <t>PL-01:</t>
    </r>
    <r>
      <rPr>
        <sz val="10"/>
        <rFont val="Calibri"/>
        <family val="2"/>
        <scheme val="minor"/>
      </rPr>
      <t xml:space="preserve"> CREAM PLASTER
MFR: SUPER DELICIOUS
COLOR: TO MATCH THE SAMPLE PROVIDED BY SHS / LEVEL 4 FINISH</t>
    </r>
  </si>
  <si>
    <r>
      <t>PL-02:</t>
    </r>
    <r>
      <rPr>
        <sz val="10"/>
        <rFont val="Calibri"/>
        <family val="2"/>
        <scheme val="minor"/>
      </rPr>
      <t xml:space="preserve"> DUSTY RED PLASTER
MFR: SUPER DELICIOUS
COLOR: TO MATCH THE SAMPLE PROVIDED BY SHS / LEVEL 4 FINISH</t>
    </r>
  </si>
  <si>
    <r>
      <t>PL-03:</t>
    </r>
    <r>
      <rPr>
        <sz val="10"/>
        <rFont val="Calibri"/>
        <family val="2"/>
        <scheme val="minor"/>
      </rPr>
      <t xml:space="preserve"> GREEN MURAL PLASTER
MFR: SUPER DELICIOUS
COLOR: TO MATCH THE SAMPLE PROVIDED BY SHS / LEVEL 4 FINISH</t>
    </r>
  </si>
  <si>
    <r>
      <t>PL-04:</t>
    </r>
    <r>
      <rPr>
        <sz val="10"/>
        <rFont val="Calibri"/>
        <family val="2"/>
        <scheme val="minor"/>
      </rPr>
      <t xml:space="preserve"> GOLDEN PLASTER
MFR: SUPER DELICIOUS
COLOR: TO MATCH THE SAMPLE PROVIDED BY SHS / LEVEL 4 FINISH</t>
    </r>
  </si>
  <si>
    <t>ANGLE</t>
  </si>
  <si>
    <t>ID603</t>
  </si>
  <si>
    <t>POWDER COATED METAL L ANGLE AT BATH</t>
  </si>
  <si>
    <t>ID210,ID240,ID311,A101</t>
  </si>
  <si>
    <r>
      <t>CPT-01:</t>
    </r>
    <r>
      <rPr>
        <sz val="10"/>
        <rFont val="Calibri"/>
        <family val="2"/>
        <scheme val="minor"/>
      </rPr>
      <t xml:space="preserve"> CARPET FLOORING
COLOR: NAVY BLUE</t>
    </r>
  </si>
  <si>
    <r>
      <t>CPT-02:</t>
    </r>
    <r>
      <rPr>
        <sz val="10"/>
        <rFont val="Calibri"/>
        <family val="2"/>
        <scheme val="minor"/>
      </rPr>
      <t xml:space="preserve"> CARPET FLOORING
MFR: MASLAND CARPET
COLOR: MOOD INDIGO</t>
    </r>
  </si>
  <si>
    <r>
      <t>TL-01:</t>
    </r>
    <r>
      <rPr>
        <sz val="10"/>
        <rFont val="Calibri"/>
        <family val="2"/>
        <scheme val="minor"/>
      </rPr>
      <t xml:space="preserve"> MEXICAN STONE TILE 
MFR: MATERIALS MARKETING
COLOR: SABLE / FRENCH QUARTER / BOND
SIZE: 4" x24" , 12" x24" , 24" x24"</t>
    </r>
  </si>
  <si>
    <r>
      <t>TL-02:</t>
    </r>
    <r>
      <rPr>
        <sz val="10"/>
        <rFont val="Calibri"/>
        <family val="2"/>
        <scheme val="minor"/>
      </rPr>
      <t xml:space="preserve"> SQUARE MOSAIC TILE 
MFR: DALTILE
COLOR: D118 BROWNBERRY / MATTE
SIZE: 1x1 SQUARE</t>
    </r>
  </si>
  <si>
    <r>
      <t>TL-03:</t>
    </r>
    <r>
      <rPr>
        <sz val="10"/>
        <rFont val="Calibri"/>
        <family val="2"/>
        <scheme val="minor"/>
      </rPr>
      <t xml:space="preserve"> SQUARE MOSAIC TILE 
MFR: DALTILE
COLOR: D317 BISCUIT / MATTE
SIZE: 1x1 SQUARE</t>
    </r>
  </si>
  <si>
    <r>
      <t xml:space="preserve">TL-04: </t>
    </r>
    <r>
      <rPr>
        <sz val="10"/>
        <rFont val="Calibri"/>
        <family val="2"/>
        <scheme val="minor"/>
      </rPr>
      <t>PATTERNED SQUARE MOSAIC TILE 
MFR: DALTILE
COLOR: D189 NAVY, D317 BISCUIT
SIZE: 1x1 SQUARE</t>
    </r>
  </si>
  <si>
    <r>
      <t xml:space="preserve">TL-09: </t>
    </r>
    <r>
      <rPr>
        <sz val="10"/>
        <rFont val="Calibri"/>
        <family val="2"/>
        <scheme val="minor"/>
      </rPr>
      <t>PATTERNED WAVE MOSAIC TILE
MFR: DALTILE
COLOR: D192 AEGEAN, D317 BISCUIT
SIZE: 1x1 SQUARE</t>
    </r>
  </si>
  <si>
    <r>
      <rPr>
        <b/>
        <sz val="10"/>
        <rFont val="Calibri"/>
        <family val="2"/>
        <scheme val="minor"/>
      </rPr>
      <t>ST-01:</t>
    </r>
    <r>
      <rPr>
        <sz val="10"/>
        <rFont val="Calibri"/>
        <family val="2"/>
        <scheme val="minor"/>
      </rPr>
      <t xml:space="preserve"> OUTDOOR PATIO STONE FLOOR</t>
    </r>
  </si>
  <si>
    <r>
      <t>WD1:</t>
    </r>
    <r>
      <rPr>
        <sz val="10"/>
        <rFont val="Calibri"/>
        <family val="2"/>
        <scheme val="minor"/>
      </rPr>
      <t xml:space="preserve"> WOOD FLOORING
MFR: MILL &amp; WOODS AUTHENTIC FLOORING
COLOR: ESTON / UV OIL
SIZE: 5.125" RANDOM LENGTH UP TO 7'-0"</t>
    </r>
  </si>
  <si>
    <r>
      <t>WD2:</t>
    </r>
    <r>
      <rPr>
        <sz val="10"/>
        <rFont val="Calibri"/>
        <family val="2"/>
        <scheme val="minor"/>
      </rPr>
      <t xml:space="preserve"> STAIN GRADE WOOD FLOORING
SPECIES: FINISH TO MATCH SAMPLE FROM SHS</t>
    </r>
  </si>
  <si>
    <t>ID220,ID311,ID600,ID601,ID602,ID603,A101</t>
  </si>
  <si>
    <r>
      <t xml:space="preserve">TL-05: </t>
    </r>
    <r>
      <rPr>
        <sz val="10"/>
        <rFont val="Calibri"/>
        <family val="2"/>
        <scheme val="minor"/>
      </rPr>
      <t>COVE SQUARE MOSAIC BASE TILE 
MFR: DALTILE
COLOR: D317 BISCUIT / MATTE
SIZE: 1x1 SQUARE</t>
    </r>
  </si>
  <si>
    <r>
      <t>WD-03:</t>
    </r>
    <r>
      <rPr>
        <sz val="10"/>
        <rFont val="Calibri"/>
        <family val="2"/>
        <scheme val="minor"/>
      </rPr>
      <t xml:space="preserve"> STAIN GRADE WOOD BASE
SPECIES: FINISH TO MATCH SAMPLE FROM SHS</t>
    </r>
  </si>
  <si>
    <t>ID600-ID606</t>
  </si>
  <si>
    <r>
      <t>MT-02:</t>
    </r>
    <r>
      <rPr>
        <sz val="10"/>
        <rFont val="Calibri"/>
        <family val="2"/>
        <scheme val="minor"/>
      </rPr>
      <t xml:space="preserve"> METAL BRASS
COLOR: TO MATCH THE SAMPLE PROVIDED BY SHS UNLACQUERED</t>
    </r>
  </si>
  <si>
    <r>
      <t xml:space="preserve">TL-04: </t>
    </r>
    <r>
      <rPr>
        <sz val="10"/>
        <rFont val="Calibri"/>
        <family val="2"/>
        <scheme val="minor"/>
      </rPr>
      <t>PATTERNED SQUARE MOSAIC WALL TILE 
MFR: DALTILE
COLOR: D189 NAVY, D317 BISCUIT
SIZE: 1x1 SQUARE</t>
    </r>
  </si>
  <si>
    <r>
      <t xml:space="preserve">TL-05: </t>
    </r>
    <r>
      <rPr>
        <sz val="10"/>
        <rFont val="Calibri"/>
        <family val="2"/>
        <scheme val="minor"/>
      </rPr>
      <t>3" HT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COVE SQUARE MOSAIC TILE 
MFR: DALTILE
COLOR: D317 BISCUIT / MATTE
SIZE: 1x1 SQUARE</t>
    </r>
  </si>
  <si>
    <r>
      <t xml:space="preserve">TL-06: </t>
    </r>
    <r>
      <rPr>
        <sz val="10"/>
        <rFont val="Calibri"/>
        <family val="2"/>
        <scheme val="minor"/>
      </rPr>
      <t>4" HT GREEK KEY SQUARE MOSAIC TILE 
MFR: DALTILE
COLOR: D189 NAVY, D317 BISCUIT , D192 AEGEAN
SIZE: 1x1 SQUARE STANDARD SB1118 PATTERN</t>
    </r>
  </si>
  <si>
    <r>
      <t xml:space="preserve">TL-07: </t>
    </r>
    <r>
      <rPr>
        <sz val="10"/>
        <rFont val="Calibri"/>
        <family val="2"/>
        <scheme val="minor"/>
      </rPr>
      <t xml:space="preserve">BLUE TILE AT BAR DIE WALL 
MFR: DESIGN AND DIRECT SOURCE
COLOR: MEDITERRANEAN BLUE
SIZE: 2x8 </t>
    </r>
  </si>
  <si>
    <r>
      <t xml:space="preserve">TL-08: </t>
    </r>
    <r>
      <rPr>
        <sz val="10"/>
        <rFont val="Calibri"/>
        <family val="2"/>
        <scheme val="minor"/>
      </rPr>
      <t xml:space="preserve">SILVER TILE AT BAR DIE WALL 
MFR: DESIGN AND DIRECT SOURCE
COLOR: SILVER METALLIC / METALLIC
SIZE: 4x4 </t>
    </r>
  </si>
  <si>
    <r>
      <t xml:space="preserve">TL-11: </t>
    </r>
    <r>
      <rPr>
        <sz val="10"/>
        <rFont val="Calibri"/>
        <family val="2"/>
        <scheme val="minor"/>
      </rPr>
      <t>BULE TILE AT FIREPLACE
MFR: TILEBAR
COLOR: SUMMIT DARK DENIM / POLISHED
SIZE: 2x9</t>
    </r>
  </si>
  <si>
    <r>
      <t xml:space="preserve">TL-13: </t>
    </r>
    <r>
      <rPr>
        <sz val="10"/>
        <rFont val="Calibri"/>
        <family val="2"/>
        <scheme val="minor"/>
      </rPr>
      <t>WHITE ZELLIGE TILE
MFR: CLE TILE
COLOR: MOROCCAN SEA SALT / GLOSSY
SIZE: 2x2</t>
    </r>
  </si>
  <si>
    <r>
      <t>WD-03:</t>
    </r>
    <r>
      <rPr>
        <sz val="10"/>
        <rFont val="Calibri"/>
        <family val="2"/>
        <scheme val="minor"/>
      </rPr>
      <t xml:space="preserve"> STAIN GRADE WOOD AT BEAMS
SPECIES: FINISH TO MATCH SAMPLE FROM SHS</t>
    </r>
  </si>
  <si>
    <r>
      <t>WD-03:</t>
    </r>
    <r>
      <rPr>
        <sz val="10"/>
        <rFont val="Calibri"/>
        <family val="2"/>
        <scheme val="minor"/>
      </rPr>
      <t xml:space="preserve"> STAIN GRADE WOOD AT DECORATIVE AT STAIR HALF WALL
SPECIES: FINISH TO MATCH SAMPLE FROM SHS</t>
    </r>
  </si>
  <si>
    <r>
      <t>WD-03:</t>
    </r>
    <r>
      <rPr>
        <sz val="10"/>
        <rFont val="Calibri"/>
        <family val="2"/>
        <scheme val="minor"/>
      </rPr>
      <t xml:space="preserve"> STAIN GRADE WOOD AT WOOD CASED OPENING
SPECIES: FINISH TO MATCH SAMPLE FROM SHS</t>
    </r>
  </si>
  <si>
    <r>
      <t>WD-03:</t>
    </r>
    <r>
      <rPr>
        <sz val="10"/>
        <rFont val="Calibri"/>
        <family val="2"/>
        <scheme val="minor"/>
      </rPr>
      <t xml:space="preserve"> STAIN GRADE WOOD AT WOOD PANEL
SPECIES: FINISH TO MATCH SAMPLE FROM SHS</t>
    </r>
  </si>
  <si>
    <t>BLACK FRP AT BAR</t>
  </si>
  <si>
    <t>PLASTER FINISH</t>
  </si>
  <si>
    <r>
      <rPr>
        <b/>
        <sz val="10"/>
        <rFont val="Calibri"/>
        <family val="2"/>
        <scheme val="minor"/>
      </rPr>
      <t>WC-01:</t>
    </r>
    <r>
      <rPr>
        <sz val="10"/>
        <rFont val="Calibri"/>
        <family val="2"/>
        <scheme val="minor"/>
      </rPr>
      <t xml:space="preserve"> GOLD LEAF WALLCOVERING
MFR: PHILLIP JEFFRIES</t>
    </r>
  </si>
  <si>
    <r>
      <rPr>
        <b/>
        <sz val="10"/>
        <rFont val="Calibri"/>
        <family val="2"/>
        <scheme val="minor"/>
      </rPr>
      <t>WC-02:</t>
    </r>
    <r>
      <rPr>
        <sz val="10"/>
        <rFont val="Calibri"/>
        <family val="2"/>
        <scheme val="minor"/>
      </rPr>
      <t xml:space="preserve"> LION HEAD WALLCOVERING
MFR: GUCCI</t>
    </r>
  </si>
  <si>
    <t>ID300,ID310,ID604,ID605,A101</t>
  </si>
  <si>
    <t>5/8" THK. GYPSUM BOARD AT CEILING
MFR: CLIPSO</t>
  </si>
  <si>
    <t>CEILING COVE</t>
  </si>
  <si>
    <t>COVE CEILING
FINISH: PT-02
MFR: BENJAMIN MOORE
COLOR: HIGH GLASS, UON</t>
  </si>
  <si>
    <t>ID220,ID604,ID605</t>
  </si>
  <si>
    <r>
      <rPr>
        <b/>
        <sz val="10"/>
        <rFont val="Calibri"/>
        <family val="2"/>
        <scheme val="minor"/>
      </rPr>
      <t>PT-03:</t>
    </r>
    <r>
      <rPr>
        <sz val="10"/>
        <rFont val="Calibri"/>
        <family val="2"/>
        <scheme val="minor"/>
      </rPr>
      <t xml:space="preserve"> ONE COAT OF PRIMER WITH TWO COATS OF BLUE-GREEN PAINT AT WALLS
MFR: BENJAMIN MOORE
COLOR: HIGH GLOSS, UON
FINISH: FLAT</t>
    </r>
  </si>
  <si>
    <r>
      <rPr>
        <b/>
        <sz val="10"/>
        <rFont val="Calibri"/>
        <family val="2"/>
        <scheme val="minor"/>
      </rPr>
      <t>PT-05:</t>
    </r>
    <r>
      <rPr>
        <sz val="10"/>
        <rFont val="Calibri"/>
        <family val="2"/>
        <scheme val="minor"/>
      </rPr>
      <t xml:space="preserve"> ONE COAT OF PRIMER WITH TWO COATS OF PAINT AT CEILING
MFR: BENJAMIN MOORE
COLOR: HIGH GLOSS, UON
FINISH: EGGSHELL</t>
    </r>
  </si>
  <si>
    <t>REMOVE EXISTING RAILING AT BALCONY</t>
  </si>
  <si>
    <t>EXTERIOR FINISH</t>
  </si>
  <si>
    <t>VENEER</t>
  </si>
  <si>
    <t>A200-201</t>
  </si>
  <si>
    <t>ST-2: IRREGULAR STONE VENEER 
COLOR: BLUESTONE / FLAGSTONE</t>
  </si>
  <si>
    <t>CAP</t>
  </si>
  <si>
    <t>8" THK STONE CAP</t>
  </si>
  <si>
    <t xml:space="preserve">MTL-2: 3'-6" HT CUSTOM DECORATIVE ALUMINUM METAL TERRACE RAILING WITH POST  
FINISH: BRONZE </t>
  </si>
  <si>
    <t>MT-01: 1" DIA BLACKENED MILD STEEL ROD BENT INTO SHAPE W/ 2" FLANGE
MFR: TBD</t>
  </si>
  <si>
    <t>MT-01: 1/2" DIA BLACKENED MILD STEEL ROD BENT INTO SHAPE W/ 2" FLANGE
MFR: TBD</t>
  </si>
  <si>
    <t>A101-102</t>
  </si>
  <si>
    <t>ID200-231</t>
  </si>
  <si>
    <t>1'-6" DEEP 2'-10" HT BASE CABINETS</t>
  </si>
  <si>
    <t>WD-03: 2' D BASE CABINETS AT 1'-8" HT WITH SLIDING DOOR</t>
  </si>
  <si>
    <t xml:space="preserve">2' DEEP BASE CABINETS IN BATH </t>
  </si>
  <si>
    <t>2'-6" W WITH SHELVING AND ROD</t>
  </si>
  <si>
    <t>12" BLACK MELAMINE SHELVING WITH HIDDEN BRACKET</t>
  </si>
  <si>
    <t>WD-03: 1'-3" WIDE SHELVES OF STAIN GRADE WOOD</t>
  </si>
  <si>
    <t>WD-03: 8" WIDE SHELVES OF STAIN GRADE WOOD</t>
  </si>
  <si>
    <t>MT-03: 1'-3" WIDE  METAL SHELVES OF PAINTED ZINC</t>
  </si>
  <si>
    <t>STUCCO</t>
  </si>
  <si>
    <t>SCO-1: STUCCO FINE GARIN FINISH
COLOR: SOFT/ NATURAL WHITE</t>
  </si>
  <si>
    <t>CEMENT PANEL</t>
  </si>
  <si>
    <t xml:space="preserve">FCP-1: WOOD LOOK FIBER CEMENT PANEL PAINTED </t>
  </si>
  <si>
    <t>EXTERIOR DOORS</t>
  </si>
  <si>
    <t>MTL-2: (2) 2'-0" W X 4'-0" HT DECORATIVE METAL GATE DOOR W/ FRAME _x000D_
SPECS: TBD</t>
  </si>
  <si>
    <t>ED-1: 3'-0" W x 7'-4" HT ROUND GLASS SWING DOOR W/ FRAME _x000D_
MFR: MARVIN ULTIMATE _x000D_
- ROUND SHAPE AT TOP AND SLB TYPE AT BOTTOM</t>
  </si>
  <si>
    <t>ED-2: 10'-0" W x 7'-4" HT SQARE GLASS SLIDING DOOR W/ FRAME _x000D_
MFR: MARVIN ULTIMATE</t>
  </si>
  <si>
    <t xml:space="preserve">ED-3: 3'-0" W x 6'6-15/16" HT SQUARE GLASS SWING DOOR W/ FRAME _x000D_
MFR: MARVIN ULTIMATE _x000D_
</t>
  </si>
  <si>
    <t>ED-4: 3'-0" W x 6'6-15/16" HT SQUARE SOLID SWING DOOR W/ FRAME _x000D_
- 60 MINUTE FIRE RATED DOOR</t>
  </si>
  <si>
    <t>ED-7: 2'-8" W x 6'-8" HT SQUARE GLASS SWING DOOR W/ FRAME 
- 1'-6" WIDE WINDOW AS SIDELIGHT BOTH SIDE
MFR: MARVIN ULTIMATE</t>
  </si>
  <si>
    <t>ED-8: 3'-0" W x 6'-11" HT SQUARE GLASS SWING DOOR W/ FRAME _x000D_
MFR: MARVIN ULTIMATE</t>
  </si>
  <si>
    <t>ED-9: 3'-0" W x 6'-8" HT SQUARE SOLID SWING DOOR W/ FRAME 
- INSTAL EXISTING DOOR ONLY</t>
  </si>
  <si>
    <t>ED-10: 3'-0" W x 6'-8" HT SQUARE SOLID SWING DOOR W/ FRAME _x000D_
- 60 MINUTE FIRE RATED DOOR</t>
  </si>
  <si>
    <t>INTERIOR DOORS</t>
  </si>
  <si>
    <t>2'-0" W x6'-8" HT WOOD DOOR W/ FRAME</t>
  </si>
  <si>
    <t>2'-6" W x 6'-8" HT DOOR W/ FRMAE</t>
  </si>
  <si>
    <t xml:space="preserve">2'-10" W x 6'-8" WOOD DOOR W/ FRAME </t>
  </si>
  <si>
    <t xml:space="preserve">TYPE A: 3'-0" W x 6'-8" HT DOOR W/ FRAME 
- DOOR WITH INSET TAMBOUR PANELS WITH HIGH GLOSS FINISH
PAINT SPECS: 
MFR: BENJAMIN MOORE 
FINISH: BLUE GREEN </t>
  </si>
  <si>
    <t>TYPE B: 3'-0" W X6'-8" HT TEMPERED GLASS STAINLESS STEEL DOOR W/ FRAME INCLUDED HARDWARE</t>
  </si>
  <si>
    <t>TYPE C: (2) 2'-6" W x 6-8" HT DOUBLE SWING STAINLESS STEEL ELIASON DOOR W/ FRAME INCLUDED HARDWARE
- POTHOLE WINDOW W/ CLEAR GLASS
- STAINLESS STEEL KICK AND PUSH PLATES</t>
  </si>
  <si>
    <t>TYPE D: 2'-10" W x 6'-8" CLOSET DOOR W/ FRAME 
PAINT SPECS: 
MFR: BENJAMIN MOORE 
FINISH: GOLDEN PAINT</t>
  </si>
  <si>
    <t xml:space="preserve">TYPE E: 3'-0" W x 6'-8" HT DOOR W/ NO FRAME </t>
  </si>
  <si>
    <t>TYPE E: 3'-0" W X 6'-8" HT MIRROR PANEL DOOR W/ NO FRAME</t>
  </si>
  <si>
    <r>
      <t xml:space="preserve">HAEDWARE </t>
    </r>
    <r>
      <rPr>
        <b/>
        <sz val="10"/>
        <rFont val="Calibri"/>
        <family val="2"/>
        <scheme val="minor"/>
      </rPr>
      <t>SET 1</t>
    </r>
    <r>
      <rPr>
        <sz val="10"/>
        <rFont val="Calibri"/>
        <family val="2"/>
        <scheme val="minor"/>
      </rPr>
      <t xml:space="preserve">
(1 PAIR) LEVER: CASSON, FORMANI BASICS LBIII-19 DOOR LEVER IN SATIN GOLD FINISH
(1) LOCK: SUN VALLEY BRONZE; CS-RP9490/RP9491MB; CONTEMPORARY AUXILIARY MORTISE BOLT PRIVACY SET; BP 
(POLISHED BRASS)
(1) CLOSER: CONCEALED DOOR CLOSER SPECIFIED BY GC TO MATCH FINISH OF SPECIFIED HARDWARE
PROVIDE ADDITIONAL HARDWARE: HINGES, WEATHER SEALS, TRANSITIONS, ETC., WHERE REQUIRED. FINISH TO MATCH 
HARDWARE SPECIFIED</t>
    </r>
  </si>
  <si>
    <r>
      <t>HAEDWARE</t>
    </r>
    <r>
      <rPr>
        <b/>
        <sz val="10"/>
        <rFont val="Calibri"/>
        <family val="2"/>
        <scheme val="minor"/>
      </rPr>
      <t xml:space="preserve"> SET 2</t>
    </r>
    <r>
      <rPr>
        <sz val="10"/>
        <rFont val="Calibri"/>
        <family val="2"/>
        <scheme val="minor"/>
      </rPr>
      <t xml:space="preserve">
(1 PAIR) DUMMY LEVER: CASSON, FORMANI BASICS LBIII-19 DOOR LEVER IN SATIN GOLD FINISH
(1) LOCK: SPECIFIED BY GC TO MATCH FINISH OF SPECIFIED HARDWARE
(1) CLOSER: CONCEALED DOOR CLOSER SPECIFIED BY GC TO MATCH FINISH OF SPECIFIED HARDWARE
PROVIDE ADDITIONAL HARDWARE: HINGES, WEATHER SEALS, TRANSITIONS, ETC., WHERE REQUIRED. FINISH TO MATCH 
HARDWARE SPECIFIED</t>
    </r>
  </si>
  <si>
    <t>W-01: 7'-0" W x 4'-2" HT CUSTOM COLONIAL SLIDING AND STACKABLE WINDOW W/ FRAME</t>
  </si>
  <si>
    <t>W-02: 4'-0" W x 2'-4" HT CUSTOM COLONIAL BI-PARTING CASMENT WINDOW W/ FRAME</t>
  </si>
  <si>
    <t>W-03: 9'-0" W x 2'-0" HT CUSTOM COLONIAL AWNING WINDOW W/ FRAME</t>
  </si>
  <si>
    <t>W-04: 4'-0" W x 4'-7" HT SINGLE HUNG COLONIAL WINDOW W/ FRAME</t>
  </si>
  <si>
    <t>W-05: 6'-0" W x 2'-0" HT CUSTOM COLONIAL AWNING WINDOW W/ FRAME</t>
  </si>
  <si>
    <t>W-06: 6'-0" W x 2'-0" HT CUSTOM COLONIAL AWNING WINDOW W/ FRAME</t>
  </si>
  <si>
    <t>W-07: 2'-6" W x 5'-10" HT SINGLE HUNG COLONIAL WINDOW W/ FRAME</t>
  </si>
  <si>
    <t>W-08: 2'-6" W x 5'-10" HT SINGLE HUNG COLONIAL WINDOW W/ FRAME</t>
  </si>
  <si>
    <t>W-09: 2'-6-1/4" W x 5'-10" HT SINGLE HUNG COLONIAL WINDOW W/ FRAME</t>
  </si>
  <si>
    <t>W-10: 7'-0" W x 3'-6" HT CUSTOM COLONIAL WINDOW W/ FRAME
- HYDRALIC PASS THOUGH FLIP UP WINDOW</t>
  </si>
  <si>
    <t>W-11: 1'-10" W x 2'-11" HT CASMENT COLONIAL WINDOW W/ FRAME
- VERIFY IN FIELD</t>
  </si>
  <si>
    <t>W-12: 2'-2" W x 3'-6" HT CASMENT COLONIAL WINDOW W/ FRAME
- VERIFY IN FIELD</t>
  </si>
  <si>
    <t>W-13: 2'-2" W x 3'-6" HT CASMENT COLONIAL WINDOW W/ FRAME
- VERIFY IN FIELD</t>
  </si>
  <si>
    <t>W-14: 2'-2" W x 3'-6" HT CASMENT COLONIAL WINDOW W/ FRAME
- VERIFY IN FIELD</t>
  </si>
  <si>
    <t>W-15: 2'-2" W x 3'-6" HT CASMENT COLONIAL WINDOW W/ FRAME
- VERIFY IN FIELD</t>
  </si>
  <si>
    <t>CASED OPENING</t>
  </si>
  <si>
    <t>4'-4" W x 7'-0" HT CASED OPENING</t>
  </si>
  <si>
    <t>4'-0" W x 7'-0"  CASED OPENING</t>
  </si>
  <si>
    <t>9'-6" W x7'-0" CASED OPENING</t>
  </si>
  <si>
    <t>10'-0" W x 7'-0" HT CASED OPENING</t>
  </si>
  <si>
    <t>9'-10" W x 7'-0" HT CASED OPENING</t>
  </si>
  <si>
    <t>15'-10" W x 7'-0" HT CASED OPENING</t>
  </si>
  <si>
    <t xml:space="preserve">3'-8" W x 7'-0" HT CASED OPENING </t>
  </si>
  <si>
    <t xml:space="preserve">9'-0" W x 7'-0" HT CASED OPENING </t>
  </si>
  <si>
    <t xml:space="preserve">12'-0" W x 7'-0" HT CASED OPENING </t>
  </si>
  <si>
    <t xml:space="preserve">12'-3" W x 7'-0" HT CASED OPENING </t>
  </si>
  <si>
    <t xml:space="preserve">17'-9" W x 7'-0" HT CASED OPENING </t>
  </si>
  <si>
    <t>6'-7" W X7'-0" HT CASED OPENING</t>
  </si>
  <si>
    <t>3'-0" W X7'-0" HT CASED OPENING</t>
  </si>
  <si>
    <t xml:space="preserve">4'-0" W x7'-0" HT CASED OPENING </t>
  </si>
  <si>
    <t>ONE COAT OF PRIMER WITH TWO COATS OF PAINT ON FIBER CEMENT PANEL
SPECS: BM BENNINGTON GRAY HC-82 (OR SIMILAR NEUTRAL)</t>
  </si>
  <si>
    <t>6'-3" W x 2'-9" HT MIRROR WITH FRAME</t>
  </si>
  <si>
    <t xml:space="preserve">GLASS PARTITION </t>
  </si>
  <si>
    <t xml:space="preserve">RIBBED GLASS PARTITION WALL W/ METAL FRAME
METAL FRAME SPECS: 
MFR: TBD 
GL01: RIBBED GLASS </t>
  </si>
  <si>
    <t>SCHEDULE DRAPERY</t>
  </si>
  <si>
    <t>SCHEDULE DRAPERY CURTAIN AT 8' HT (EITHER GOLD OR SMOKE LEATHER)
MFR FOR GOLD: JAMES DUNLOP TEXTILES 
COLOR: KEA 
MFR FOR SMOKE: MOORE AND GILES 
COLOR: SMOKE/ ANILINEPLUS</t>
  </si>
  <si>
    <t>DOUBLE-SIDED POST MOUNTED SIGN W/ BRONZE METAL FRAME 
- BUILDING NAME "HOUSE OF STEFAS"</t>
  </si>
  <si>
    <t xml:space="preserve">BRONZE METAL RESTURANT NAME SIGNAGE 
 " HOUSE OF STEFAS 
SZE OF PLATE: 18" x 30" </t>
  </si>
  <si>
    <t xml:space="preserve">ROLLING CART </t>
  </si>
  <si>
    <t xml:space="preserve">ST-03: STONE COUNTERTOP WITH SUPPORT AT EDGE OF COUNTER AS NECESSARY W/ PURSE HOOK AT 30" O.C. 
MFR: MARMI NATURAL STONE 
SPECIES: CALACATTA VIOLETTE 
COLOR: HONED </t>
  </si>
  <si>
    <t xml:space="preserve">ST-04: STONE COUNTERTOP WITH SUPPORT AT EDGE OF COUNTER AS NECESSARY W/ PURSE HOOK AT 30" O.C. 
MFR: WALKER ZANGER 
SPECIES: CELADON 
COLOR: HONED </t>
  </si>
  <si>
    <t xml:space="preserve">ST-05: STONE COUNTERTOP WITH SUPPORT AT EDGE OF COUNTER AS NECESSARY W/ PURSE HOOK AT 30" O.C. 
MFR: MARMI NATURAL STONE 
SPECIES: CALACATTA VIOLETTE 
COLOR: HONED </t>
  </si>
  <si>
    <t>MT-03: COUNTERTOP PAINTED ZINC
MFR: TBD 
COLOR: TO MATCH SAMPLE PROVIDED BY SHS / PAINTED (ACID, LEMON JUICE)</t>
  </si>
  <si>
    <t xml:space="preserve">SOLID SURFACE COUNTERTOP IN BATH </t>
  </si>
  <si>
    <t>MT-04: 4"H METAL COATED BACKSPLASH
COLOR: TBD - RAL 5010 / GLOSS</t>
  </si>
  <si>
    <t>4" HIGH BACK SPLASH</t>
  </si>
  <si>
    <t xml:space="preserve">BULLNOSE EDGING </t>
  </si>
  <si>
    <t xml:space="preserve">3" BULLNOSE EDGING </t>
  </si>
  <si>
    <r>
      <rPr>
        <b/>
        <sz val="10"/>
        <rFont val="Calibri"/>
        <family val="2"/>
        <scheme val="minor"/>
      </rPr>
      <t xml:space="preserve">RA-01: </t>
    </r>
    <r>
      <rPr>
        <sz val="10"/>
        <rFont val="Calibri"/>
        <family val="2"/>
        <scheme val="minor"/>
      </rPr>
      <t>36"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ADA GRAB BARS
FINISH/FABRIC: RAL 5010 GLOSS</t>
    </r>
  </si>
  <si>
    <r>
      <rPr>
        <b/>
        <sz val="10"/>
        <rFont val="Calibri"/>
        <family val="2"/>
        <scheme val="minor"/>
      </rPr>
      <t xml:space="preserve">RA-02: </t>
    </r>
    <r>
      <rPr>
        <sz val="10"/>
        <rFont val="Calibri"/>
        <family val="2"/>
        <scheme val="minor"/>
      </rPr>
      <t>TOILET PAPER DISPENSER
FINISH/FABRIC: RAL 5010 GLOSS</t>
    </r>
  </si>
  <si>
    <r>
      <rPr>
        <b/>
        <sz val="10"/>
        <rFont val="Calibri"/>
        <family val="2"/>
        <scheme val="minor"/>
      </rPr>
      <t xml:space="preserve">RA-03: </t>
    </r>
    <r>
      <rPr>
        <sz val="10"/>
        <rFont val="Calibri"/>
        <family val="2"/>
        <scheme val="minor"/>
      </rPr>
      <t>SOAP DISPENSER
MODEL NAME: MIA HOME HAND SOAP DISPENSER L BRACKET
FINISH/FABRIC: BLACK</t>
    </r>
  </si>
  <si>
    <r>
      <rPr>
        <b/>
        <sz val="10"/>
        <rFont val="Calibri"/>
        <family val="2"/>
        <scheme val="minor"/>
      </rPr>
      <t>RA-04:</t>
    </r>
    <r>
      <rPr>
        <sz val="10"/>
        <rFont val="Calibri"/>
        <family val="2"/>
        <scheme val="minor"/>
      </rPr>
      <t xml:space="preserve"> PAPER TOWEL DISPENSER
FINISH/FABRIC: RAL 5010 GLOSS</t>
    </r>
  </si>
  <si>
    <r>
      <rPr>
        <b/>
        <sz val="10"/>
        <rFont val="Calibri"/>
        <family val="2"/>
        <scheme val="minor"/>
      </rPr>
      <t>RA-05:</t>
    </r>
    <r>
      <rPr>
        <sz val="10"/>
        <rFont val="Calibri"/>
        <family val="2"/>
        <scheme val="minor"/>
      </rPr>
      <t xml:space="preserve"> RESTROOM MIRROR
MFR: MUUI
MODEL NAME: FRAMED MIRROR
MODEL NO.: MUU897072
FINISH/FABRIC: GREY/LONG</t>
    </r>
  </si>
  <si>
    <r>
      <rPr>
        <b/>
        <sz val="10"/>
        <rFont val="Calibri"/>
        <family val="2"/>
        <scheme val="minor"/>
      </rPr>
      <t xml:space="preserve">RA-06: </t>
    </r>
    <r>
      <rPr>
        <sz val="10"/>
        <rFont val="Calibri"/>
        <family val="2"/>
        <scheme val="minor"/>
      </rPr>
      <t>TRASH CAN-LARGE
MFR: WESCO
MODEL NAME: PUSHBOY</t>
    </r>
  </si>
  <si>
    <r>
      <rPr>
        <b/>
        <sz val="10"/>
        <rFont val="Calibri"/>
        <family val="2"/>
        <scheme val="minor"/>
      </rPr>
      <t xml:space="preserve">RA-07: </t>
    </r>
    <r>
      <rPr>
        <sz val="10"/>
        <rFont val="Calibri"/>
        <family val="2"/>
        <scheme val="minor"/>
      </rPr>
      <t>COAT HOOK
MFR: REJUVENATION
MODEL NAME: HASSALO DOUBLE HOOK
MODEL NO.: SKU: 2207105
FINISH/FABRIC: POLISHED NICKEL</t>
    </r>
  </si>
  <si>
    <t>ID240</t>
  </si>
  <si>
    <t>FS.100</t>
  </si>
  <si>
    <t>1: HD RANGE 36", 6 OPEN BURNERS
MFR: JADE
MODEL NO: JTRH-6-36HM, SIG</t>
  </si>
  <si>
    <t>1.1: SALAMANDER BROILER, GAS
MFR: JADE
MODEL: JSB-36RMT</t>
  </si>
  <si>
    <t>2: PASTA COOKER, GAS
MFR: JADE
MODEL: JTPC-18, SIG</t>
  </si>
  <si>
    <t>3: (2) 12" OPEN BURNERS, OPEN CABINET BASE
MFR: JADE
MODEL: JTRH-2-A, SIG</t>
  </si>
  <si>
    <t>4: HD RANGE, 24” THERMOSTATIC GRIDDLE
MFR: JADE
MODEL: JMRH-24GT, SIG</t>
  </si>
  <si>
    <t>5: HD RANGE, 36” CHARBROILER
MFR: JADE
MODEL:  JMRH-36B, SIG</t>
  </si>
  <si>
    <t>6: REFRIGERATED BASE, SELF-CONTAINED
MFR: JADE
MODEL: JRLH-02S-T-60</t>
  </si>
  <si>
    <t>7: FRYER BATTER, GAS
MFR: JADE
MODEL: JTFF-240-36, SIG</t>
  </si>
  <si>
    <t xml:space="preserve">8: DISHWASHER, DOOR TYPE, VENTLESS
MFR: HOBART
MODEL:  AM16VLT-BASX-2 </t>
  </si>
  <si>
    <t>9: DISHTABLE, WITH POTSINKS
MFR: JOHN BOOS
MODEL: DT3B18244-2D18R-X</t>
  </si>
  <si>
    <t>10: DISHTABLE, SOILED ”L” SHAPED
MFR: JOHN BOOS
MODEL: SDT6-K6060SBK-L</t>
  </si>
  <si>
    <t>11: DISPOSER, GARBAGE
MFR: INSINKERATOR
MODEL:  SS-200</t>
  </si>
  <si>
    <t>12: HAND SINK, WALL MOUNT
MFR: JOHN BOOS
MODEL: PBHS—W—1 41 0-P-SSLR-X</t>
  </si>
  <si>
    <t>13: ICE MAKER, CUBESTYLE, W/ BIN 
MFR: MANITOWOC
MODEL: IYT0500A</t>
  </si>
  <si>
    <t>14: ICE MAKER, FLAKE-STYLE, W/ BIN 
MFR: MANITOWOC
MODEL: RFP0320A</t>
  </si>
  <si>
    <t xml:space="preserve">15: COMBI OVEN, ELECTRIC
MFR: RATIONAL
MODEL:  ICP 10-FULL E </t>
  </si>
  <si>
    <t>16: FREEZER, WORKTOP
MFR: TRUE
MODEL: TUC-60F-HC</t>
  </si>
  <si>
    <t>17: BUFFET/CAFETERIA, HOT FOOD-SOUP STATION
MFR: DUKE
MODEL:  E302-25PG</t>
  </si>
  <si>
    <t>19: REFRIGERATOR, SANDWICH/SALAD PREP
MFR: TRUE
MODEL: TSSU-72-18-HC</t>
  </si>
  <si>
    <t>20: REFRIGERATOR, PIZZA PREP
MFR: TRUE
MODEL: TPP-AT-44-HC</t>
  </si>
  <si>
    <t>21: DISPLAY CASE, REFRIGERATED
MFR: TRUE
MODEL: GDM—1 9T—HC~TSL01</t>
  </si>
  <si>
    <t>22: SINK, 1-COMPARTMENT
MFR: JOHN BOOS
MODEL: E1S8-1620-12R18-X</t>
  </si>
  <si>
    <t>23: MIXER, FLOOR
MFR: HOBART
MODEL: HL300-1STD</t>
  </si>
  <si>
    <t xml:space="preserve">24: CHEST FREEZER
MFR:  ADMIRAL
MODEL: BLACK DIAMOND </t>
  </si>
  <si>
    <t>25: REFRIGERATOR, WORKTOP
MFR: TRUE
MODEL:  TUC-48-HC</t>
  </si>
  <si>
    <t>26: GREASE INTERCEPTOR
MFR: JOHN BOOS
MODEL: GT-100-X</t>
  </si>
  <si>
    <t>27: REFRIGERATOR, SANDWICH/SALAD PREP
MFR: TRUE
MODEL: TSSU-27-08-HC</t>
  </si>
  <si>
    <t>28: MOP SINK, FLOOR MOUNT
MFR: JOHN BOOS
MODEL: PBMS2016-6-X</t>
  </si>
  <si>
    <t xml:space="preserve">29: WORK TABLE
MFR: JOHN BOOS
MODEL: FBLS4824-X </t>
  </si>
  <si>
    <t>30: REFRIGERATOR, REACH-IN, SHALLOW D
MFR: CONTINENTAL
MODEL:  D1RSESN</t>
  </si>
  <si>
    <t>31: COLD PAN
MFR: BSI
MODEL:  CP-120-2448</t>
  </si>
  <si>
    <t xml:space="preserve">32: REFRIGERATOR, WORKTOP
MFR: CONTINENTAL
MODEL: SW32N-FB-D </t>
  </si>
  <si>
    <t>33: UNDERBAR HANDSINK
MFR: KROWNE 
MODEL: KR19-1C</t>
  </si>
  <si>
    <t>34: WINE CELLAR CABINET
MFR:  SUMMIT
MODEL:  SWC1875B</t>
  </si>
  <si>
    <t>37: WORK TABLE
MFR: JOHN BOOS
MODEL: FBLS9624-X</t>
  </si>
  <si>
    <t>38: FOOD SLICER
MFR: HOBART
MODEL: EDGE12-1 1</t>
  </si>
  <si>
    <t>39: FOOD PROCESSOR
MFR: ROBOT COUPE
MODEL: R2N</t>
  </si>
  <si>
    <t>40: WORK TABLE
MFR: JOHN BOOS
MODEL: FBLG7218-X</t>
  </si>
  <si>
    <t xml:space="preserve">41: 1'-6"W SHELVING UNIT
MFR: OLYMPIC
MODEL: </t>
  </si>
  <si>
    <t>42: WORK TABLE
MFR: JOHN BOOS
MODEL: ST6-30120SSK</t>
  </si>
  <si>
    <t>43: ICE &amp; WATER DISPENSER, DROP-IN
MFR: ADVANCE
MODEL:  D-24-WSIBL-X</t>
  </si>
  <si>
    <t>44: PIZZA OVEN, GAS FIRED
MFR: MARRA FORNI
MODEL: RT90G</t>
  </si>
  <si>
    <t>45: HEAT LAMP
MFR:  HATCO
MODEL: GRAH-48-120</t>
  </si>
  <si>
    <t>46: REFRIGERATOR, REACH-IN
MFR: TRUE
MODEL: T-49-HC</t>
  </si>
  <si>
    <t>47: COFFEE BREWER
MFR: BLOOMFIELD
MODEL: 8540D2F-120V</t>
  </si>
  <si>
    <t>50: WALK-IN FREEZER
MFR: AMERIKOOLER
MODEL: CUSTOM</t>
  </si>
  <si>
    <t>51: EVAPORATOR COIL, FREEZER
MFR: AMERIKOOLER
MODEL: CUSTOM</t>
  </si>
  <si>
    <t>52: CONDENSING UNIT, FREEZER
MFR: AMERIKOOLER
MODEL: CUSTOM</t>
  </si>
  <si>
    <t>53: WALK-IN COOLER
MFR: AMERIKOOLER
MODEL: CUSTOM</t>
  </si>
  <si>
    <t>54: EVAPORATOR COIL, COOLER
MFR: AMERIKOOLER
MODEL: CUSTOM</t>
  </si>
  <si>
    <t>55: CONDENSING UNIT, COOLER
MFR: AMERIKOOLER
MODEL: CUSTOM</t>
  </si>
  <si>
    <t>56: EXHAUST HOOD W/ MUA
MFR: CAPTIVE AIRE
MODEL: CUSTOM</t>
  </si>
  <si>
    <t>57: EXHAUST HOOD 
MFR: CAPTIVE AIRE
MODEL: CUSTOM</t>
  </si>
  <si>
    <t>58: EXHAUST HOOD 
MFR: CAPTIVE AIRE
MODEL: CUSTOM</t>
  </si>
  <si>
    <t>59: HEATED MUA FAN W/ CONDENSER
MFR: CAPTIVE AIRE
MODEL: CUSTOM</t>
  </si>
  <si>
    <t>60: FIRE SUPPRESSION
MFR: CAPTIVE AIRE
MODEL: ANSUL</t>
  </si>
  <si>
    <t>61: HOOD CONTROL PANEL
MFR: CAPTIVE AIRE
MODEL: CONTROLS</t>
  </si>
  <si>
    <t>101: MODULAR BAR DIE SYSTEM
MFR: KROWNE
MODEL: MBDS</t>
  </si>
  <si>
    <t>102: DRINK RAIL
MFR: KROWNE
MODEL: KR-DR36</t>
  </si>
  <si>
    <t>103: DRINK RAIL
MFR: KROWNE
MODEL: KR-DR24</t>
  </si>
  <si>
    <t>104: DRINK RAIL
MFR: KROWNE
MODEL: KR-DR90R</t>
  </si>
  <si>
    <t>105: RINSER STATION
MFR: KROWNE
MODEL: KR-DRF</t>
  </si>
  <si>
    <t>106: DRINK RAIL
MFR: KROWNE
MODEL: KR-DR12</t>
  </si>
  <si>
    <t>107: UNDERBAR GLASS RACK
MFR: KROWNE
MODEL: KR24-GSB3-PE</t>
  </si>
  <si>
    <t xml:space="preserve">108: UNDERBAR ICE CHEST
MFR: KROWNE
MODEL: KR19-ME12 </t>
  </si>
  <si>
    <t>109: UNDERBAR ICE CHEST
MFR: KROWNE
MODEL:  KR19-30-10</t>
  </si>
  <si>
    <t>110: UNDERBAR MIXOLOGY SINK
MFR: KROWNE
MODEL: KR24-MS24</t>
  </si>
  <si>
    <t>111: UNDERBAR EQUIPMENT STAND
MFR: KROWNE
MODEL: KR29-18FD</t>
  </si>
  <si>
    <t>112: UNDERBAR LIQUOR DISPLAY
MFR: KROWNE
MODEL: KR24-12RD</t>
  </si>
  <si>
    <t>113: UNDERBAR FILLERS &amp; DRAINBOARDS
MFR: KROWNE
MODEL: KR24-DRC90</t>
  </si>
  <si>
    <t xml:space="preserve">114: UNDERBAR HANDSINK W/SOAP &amp; TOWE
MFR: KROWNE
MODEL: KR24-12ST </t>
  </si>
  <si>
    <t xml:space="preserve">115: UNDERBAR DRY WASTE
MFR: KROWNE
MODEL: KR24-T12 </t>
  </si>
  <si>
    <t>116: CLASSWASHER
MFR: KROWNE
MODEL: GWH-24</t>
  </si>
  <si>
    <t>117: BACK BAR COOLER
MFR: KROWNE
MODEL: BS84R</t>
  </si>
  <si>
    <t>118: DRAFT BEER TOWER
MFR: KROWNE
MODEL: KTH-5S</t>
  </si>
  <si>
    <t>201: COOLER, BOTTLE
MFR: KROWNE
MODEL: BC36-SS</t>
  </si>
  <si>
    <t xml:space="preserve">202: UNDERBAR DRY STORAGE
MFR: KROWNE
MODEL: KR24-S18 </t>
  </si>
  <si>
    <t>203: UNDERBAR FILLERS  &amp; DRAINBOARDS
MFR: KROWNE
MODEL:  KR24-DRC90</t>
  </si>
  <si>
    <t>204: UNDERBAR ICE CHEST
MFR: KROWNE
MODEL: KR19-24-10</t>
  </si>
  <si>
    <t>205: UNDERBAR LIQUOR DISPLAY
MFR: KROWNE
MODEL: KR24-ML12</t>
  </si>
  <si>
    <t>206: UNDERBAR MIXOLOGY SINK
MFR: KROWNE
MODEL: KR24-MS14</t>
  </si>
  <si>
    <t>207: UNDERBAR DRY WASTE
MFR: KROWNE
MODEL: KR24-T12</t>
  </si>
  <si>
    <t>208: UNDERBAR HANDSINK W/SOAP &amp; TOWEL
MFR: KROWNE
MODEL: KR24-12ST</t>
  </si>
  <si>
    <t>209: BACK BAR COOLER
MFR: KROWNE
MODEL: SD60L</t>
  </si>
  <si>
    <t>220: RINSER STATION
MFR: KROWNE
MODEL: KR-DRF</t>
  </si>
  <si>
    <t xml:space="preserve">221: DRINK RAIL
MFR: KROWNE
MODEL: KR-DR26 </t>
  </si>
  <si>
    <r>
      <rPr>
        <b/>
        <sz val="10"/>
        <rFont val="Calibri"/>
        <family val="2"/>
        <scheme val="minor"/>
      </rPr>
      <t>NOTE:</t>
    </r>
    <r>
      <rPr>
        <sz val="10"/>
        <rFont val="Calibri"/>
        <family val="2"/>
        <scheme val="minor"/>
      </rPr>
      <t xml:space="preserve"> 3/4" THICK PLYWOOD WALL BACKING TO SUPPORT ALL WALL/CEILING SUPPORTED EQUIPMENTS.</t>
    </r>
  </si>
  <si>
    <t>HOOD</t>
  </si>
  <si>
    <t>FS400</t>
  </si>
  <si>
    <r>
      <t xml:space="preserve">1: </t>
    </r>
    <r>
      <rPr>
        <sz val="10"/>
        <rFont val="Calibri"/>
        <family val="2"/>
        <scheme val="minor"/>
      </rPr>
      <t>8'-7"L HOOD W/ASSEMBLY
MFR: CAPTIVEAIRE
MODEL: 6018 SND-2-PSP-F
CFM: 1900</t>
    </r>
  </si>
  <si>
    <r>
      <t xml:space="preserve">2: </t>
    </r>
    <r>
      <rPr>
        <sz val="10"/>
        <rFont val="Calibri"/>
        <family val="2"/>
        <scheme val="minor"/>
      </rPr>
      <t>8'-0"L HOOD W/ASSEMBLY
MFR: CAPTIVEAIRE
MODEL: 6018 SND-2-PSP-F
CFM: 2000</t>
    </r>
  </si>
  <si>
    <t>ID230</t>
  </si>
  <si>
    <t>AC1: EXTERIOR PLANTER</t>
  </si>
  <si>
    <t>B1: 15'-6"Lx 2'-0"W WOOD SLAT BANQUETTE</t>
  </si>
  <si>
    <t>B2: 7'-10"Lx 2'-0"W WOOD SLAT BANQUETTE</t>
  </si>
  <si>
    <t>B3: 14'-0"Lx 1'-10"W L SHAPE EXTERIOR BANQUETTE</t>
  </si>
  <si>
    <t>B4: 3'-0"Lx 2'-0"W LINEAR EXTERIOR BANQUETTE</t>
  </si>
  <si>
    <t>B4.1: 4'-3"Lx 2'-0"W LINEAR EXTERIOR BANQUETTE</t>
  </si>
  <si>
    <t>B5: 8'-0"Lx 2'-0"W BAR ROOM BANQUETTE</t>
  </si>
  <si>
    <t>B6: 10'-0"Lx 1'-6"W ROUNDED BANQUETTE</t>
  </si>
  <si>
    <t>B7: 21'-0"Lx 1'-6"W LINEAR BANQUETTE</t>
  </si>
  <si>
    <t>B8: 8'-0"Lx 1'-6"W CORNER BANQUETTE</t>
  </si>
  <si>
    <t>B9: 22'-0"Lx 1'-6"W LINEAR BANQUETTE</t>
  </si>
  <si>
    <t>B10: 12'-4"Lx 1'-7 1/2""W EXTERIOR BANQUETTE</t>
  </si>
  <si>
    <t>CH01: EXTERIOR DINING CHAIR</t>
  </si>
  <si>
    <t>CH02: MAIN DINING CHAIR</t>
  </si>
  <si>
    <t>CH03: EXTERIOR CHAIR</t>
  </si>
  <si>
    <t>CH04: UPSTAIR DINING CHAIR</t>
  </si>
  <si>
    <t>CH05: DINING ARMCHAIR</t>
  </si>
  <si>
    <t>CH06: EXTERIOR DINING CHAIR</t>
  </si>
  <si>
    <t>CH07: EXTERIOR ARMCHAIR</t>
  </si>
  <si>
    <t>F1: HOST STAND</t>
  </si>
  <si>
    <t>F2: 3'-0"Wx6'-3 1/2"H SERVER STATION WITH SHELVES</t>
  </si>
  <si>
    <t>F3: 2'-11"Wx6'-3 1/2"H SERVER STATION WITH SHELVES</t>
  </si>
  <si>
    <t>F4: BUFFET</t>
  </si>
  <si>
    <t>F5: 4'-0"Lx2'-0"W DJ BOOTH</t>
  </si>
  <si>
    <t>F6: 3'-0"Wx6'-3 1/2"H SERVER STATION WITH SHELVES AT KITCHEN</t>
  </si>
  <si>
    <t>F7: 3'-0"Wx6'-3 1/2"H SERVER STATION WITH SHELVES MAIN DINING</t>
  </si>
  <si>
    <t>STL1: BAR STOOL</t>
  </si>
  <si>
    <t>STL2: COUNTER STOOL</t>
  </si>
  <si>
    <t>STL3: EXTERIOR BAR STOOL</t>
  </si>
  <si>
    <t>T1: 2'-3"Wx2'-9"D TOP EXTERIOR TABLE</t>
  </si>
  <si>
    <t>T2: 3'-0"Wx3'-0"D TOP EXTERIOR TABLE</t>
  </si>
  <si>
    <t>T3: 2'-6"DIA ROUND EXTERIOR DINING TABLE</t>
  </si>
  <si>
    <t>T4: 2'-0"DIA ROUND 2-TOP EXTERIOR DINING TABLE</t>
  </si>
  <si>
    <t>T5: 2'-0"DIA ROUND 2-TOP TABLE</t>
  </si>
  <si>
    <t>T6: 4'-7"Wx2'-6"D PILL SHAPE DINING TABLE</t>
  </si>
  <si>
    <t>T7: 2'-10"Wx2'-3"D TOP INTERIOR DINING TABLE</t>
  </si>
  <si>
    <t>T9: TOP INTERIOR DINING TABLE W/ LEAVES</t>
  </si>
  <si>
    <t>T10.1: 2'-10"Wx2'-10"D CORNER BANQUETTE TABLE</t>
  </si>
  <si>
    <t>T10.2: 2'-10"Wx2'-10"D CORNER BANQUETTE TABLE</t>
  </si>
  <si>
    <t>T11: 2'-10"Wx2'-3"D 2-TOP BANQUETTE TABLE</t>
  </si>
  <si>
    <t>T12: 6'-0"Wx2'-3"D TOP TABLE</t>
  </si>
  <si>
    <t>T13: 9'-8"Wx2'-9"D TOP TABLE</t>
  </si>
  <si>
    <t>T14: SMALL DRINK TABLE</t>
  </si>
  <si>
    <t>PLUMBING FIXTURES</t>
  </si>
  <si>
    <r>
      <rPr>
        <b/>
        <sz val="10"/>
        <rFont val="Calibri"/>
        <family val="2"/>
        <scheme val="minor"/>
      </rPr>
      <t>PLB-01:</t>
    </r>
    <r>
      <rPr>
        <sz val="10"/>
        <rFont val="Calibri"/>
        <family val="2"/>
        <scheme val="minor"/>
      </rPr>
      <t xml:space="preserve"> ADA TOILET
MFR: KOHLER
MODEL NAME: HIGHLINE CLASSIC-1.0 GPF COMFORT HEIGHT TWO PIECE ELONGATED TOILET
MODEL NO.: K-76301-RA-0</t>
    </r>
  </si>
  <si>
    <r>
      <rPr>
        <b/>
        <sz val="10"/>
        <rFont val="Calibri"/>
        <family val="2"/>
        <scheme val="minor"/>
      </rPr>
      <t>PLB-02:</t>
    </r>
    <r>
      <rPr>
        <sz val="10"/>
        <rFont val="Calibri"/>
        <family val="2"/>
        <scheme val="minor"/>
      </rPr>
      <t xml:space="preserve"> WALL MOUNTED SINK (ADA)
MFR: ROHL HOME
MODEL NAME: DECO 25x21 IN
MODEL NO.: U.2931 (25" BASIN)</t>
    </r>
  </si>
  <si>
    <r>
      <rPr>
        <b/>
        <sz val="10"/>
        <rFont val="Calibri"/>
        <family val="2"/>
        <scheme val="minor"/>
      </rPr>
      <t>PLB-03:</t>
    </r>
    <r>
      <rPr>
        <sz val="10"/>
        <rFont val="Calibri"/>
        <family val="2"/>
        <scheme val="minor"/>
      </rPr>
      <t xml:space="preserve"> TOUCHLESS SINK FAUCET
MFR: MAC FAUCETS
MODEL NAME: AUTOLUXE
MODEL NO.: AUTOLUXE FA400-102
FINISH/FABRIC: STAINLESS STEEL</t>
    </r>
  </si>
  <si>
    <r>
      <rPr>
        <b/>
        <sz val="10"/>
        <rFont val="Calibri"/>
        <family val="2"/>
        <scheme val="minor"/>
      </rPr>
      <t>PLB-04</t>
    </r>
    <r>
      <rPr>
        <sz val="10"/>
        <rFont val="Calibri"/>
        <family val="2"/>
        <scheme val="minor"/>
      </rPr>
      <t xml:space="preserve">
DETAIL NOT GIVEN</t>
    </r>
  </si>
  <si>
    <t>FLOOR SINK W/ HALF GRATE</t>
  </si>
  <si>
    <t>ALLOWANCE</t>
  </si>
  <si>
    <t>ALLOWANCE PROVIDED FOR HVAC AS REQUIRED FOR RENOVATION AND ADDTION
GROSS AREA: 6724 SF
ADDTION AREA: 709 SF</t>
  </si>
  <si>
    <t>ALLOWANCE PROVIDED FOR PIPING AS REQUIRED FOR RENOVATION AND ADDTION
GROSS AREA: 6724 SF
ADDTION AREA: 709 SF</t>
  </si>
  <si>
    <t>LIGHTING FIXTURES</t>
  </si>
  <si>
    <t>ID300</t>
  </si>
  <si>
    <r>
      <rPr>
        <b/>
        <sz val="10"/>
        <rFont val="Calibri"/>
        <family val="2"/>
        <scheme val="minor"/>
      </rPr>
      <t>LMP-01:</t>
    </r>
    <r>
      <rPr>
        <sz val="10"/>
        <rFont val="Calibri"/>
        <family val="2"/>
        <scheme val="minor"/>
      </rPr>
      <t xml:space="preserve"> BAR LAMP
MFR: BETHLEHEM BLACK
FINISH: RED POWDERCOATED METAL, GLOSS
LAMP: TALA LURRA 3W</t>
    </r>
  </si>
  <si>
    <r>
      <rPr>
        <b/>
        <sz val="10"/>
        <rFont val="Calibri"/>
        <family val="2"/>
        <scheme val="minor"/>
      </rPr>
      <t>P-01:</t>
    </r>
    <r>
      <rPr>
        <sz val="10"/>
        <rFont val="Calibri"/>
        <family val="2"/>
        <scheme val="minor"/>
      </rPr>
      <t xml:space="preserve"> PENDANT AT ENTRY
MODEL: CASSIA PENDANT
FINISH: LAPIS, BRASS
LAMP: TALA GLOBE 6W</t>
    </r>
  </si>
  <si>
    <r>
      <rPr>
        <b/>
        <sz val="10"/>
        <rFont val="Calibri"/>
        <family val="2"/>
        <scheme val="minor"/>
      </rPr>
      <t xml:space="preserve">P-02: </t>
    </r>
    <r>
      <rPr>
        <sz val="10"/>
        <rFont val="Calibri"/>
        <family val="2"/>
        <scheme val="minor"/>
      </rPr>
      <t>FLUSH CHANDELIER AT HALLWAY
MFR: BETHLEHEM BLACK
MODEL: PENDANT
FINISH: WHITE POWDERCOATED SHADES, BRASS RODS
LAMP: TALA GLOBE 6W</t>
    </r>
  </si>
  <si>
    <r>
      <rPr>
        <b/>
        <sz val="10"/>
        <rFont val="Calibri"/>
        <family val="2"/>
        <scheme val="minor"/>
      </rPr>
      <t>P-05</t>
    </r>
    <r>
      <rPr>
        <sz val="10"/>
        <rFont val="Calibri"/>
        <family val="2"/>
        <scheme val="minor"/>
      </rPr>
      <t>: PENDANT AT FIREPLACE
MFR: BETHLEHEM BLACK
MODEL: PENDANT
FINISH: OBSCURED GLASS
LAMP: TALA LURRA 3W</t>
    </r>
  </si>
  <si>
    <r>
      <rPr>
        <b/>
        <sz val="10"/>
        <rFont val="Calibri"/>
        <family val="2"/>
        <scheme val="minor"/>
      </rPr>
      <t>P-06</t>
    </r>
    <r>
      <rPr>
        <sz val="10"/>
        <rFont val="Calibri"/>
        <family val="2"/>
        <scheme val="minor"/>
      </rPr>
      <t>: LANTERN PENDANT AT 2ND FLOOR
MFR: BETHLEHEM BLACK
MODEL: PENDANT
FINISH: CLEAR GLASS, BLACKENED STEEL FITTERS AND RODS
LAMP: TALA LURRA 3W</t>
    </r>
  </si>
  <si>
    <r>
      <rPr>
        <b/>
        <sz val="10"/>
        <rFont val="Calibri"/>
        <family val="2"/>
        <scheme val="minor"/>
      </rPr>
      <t>P-07</t>
    </r>
    <r>
      <rPr>
        <sz val="10"/>
        <rFont val="Calibri"/>
        <family val="2"/>
        <scheme val="minor"/>
      </rPr>
      <t>: PENDANT AT STAIR LANDING
MODEL: BOTTAGE INTRECCIO WOVEN WICKER
FINISH: NATURAL
LAMP: TALA GLOBE LED</t>
    </r>
  </si>
  <si>
    <r>
      <rPr>
        <b/>
        <sz val="10"/>
        <rFont val="Calibri"/>
        <family val="2"/>
        <scheme val="minor"/>
      </rPr>
      <t>P-08:</t>
    </r>
    <r>
      <rPr>
        <sz val="10"/>
        <rFont val="Calibri"/>
        <family val="2"/>
        <scheme val="minor"/>
      </rPr>
      <t xml:space="preserve"> PENDANT AT LARGE TABLE
MFR: BETHLEHEM BLACK
MODEL: PENDANT
FINISH: DARK BLUE PLASTER
LAMP: TALA LURRA 3W</t>
    </r>
  </si>
  <si>
    <r>
      <rPr>
        <b/>
        <sz val="10"/>
        <rFont val="Calibri"/>
        <family val="2"/>
        <scheme val="minor"/>
      </rPr>
      <t>P-09:</t>
    </r>
    <r>
      <rPr>
        <sz val="10"/>
        <rFont val="Calibri"/>
        <family val="2"/>
        <scheme val="minor"/>
      </rPr>
      <t xml:space="preserve"> PENDANT LIGHT OVER BANQUETTES
MODEL: LYDIA CHANDLIER
FINISH: WARM OMBER
LAMP: TALA 6W LED</t>
    </r>
  </si>
  <si>
    <r>
      <rPr>
        <b/>
        <sz val="10"/>
        <rFont val="Calibri"/>
        <family val="2"/>
        <scheme val="minor"/>
      </rPr>
      <t xml:space="preserve">R-01: </t>
    </r>
    <r>
      <rPr>
        <sz val="10"/>
        <rFont val="Calibri"/>
        <family val="2"/>
        <scheme val="minor"/>
      </rPr>
      <t>RECESSED LIGHT
MFR: CLARTE
MODEL: CLARTE ADJUSTABLE RECESSED, RRI-189-PARB
LAMP: LED ON BOARD</t>
    </r>
  </si>
  <si>
    <r>
      <rPr>
        <b/>
        <sz val="10"/>
        <rFont val="Calibri"/>
        <family val="2"/>
        <scheme val="minor"/>
      </rPr>
      <t>R-02:</t>
    </r>
    <r>
      <rPr>
        <sz val="10"/>
        <rFont val="Calibri"/>
        <family val="2"/>
        <scheme val="minor"/>
      </rPr>
      <t xml:space="preserve"> RECESSED LIGHT
MFR: CLARTE
MODEL: CLARTE ADJUSTABLE RECESSED, RRI-189-PARB
LAMP: LED ON BOARD</t>
    </r>
  </si>
  <si>
    <r>
      <rPr>
        <b/>
        <sz val="10"/>
        <rFont val="Calibri"/>
        <family val="2"/>
        <scheme val="minor"/>
      </rPr>
      <t>S-01:</t>
    </r>
    <r>
      <rPr>
        <sz val="10"/>
        <rFont val="Calibri"/>
        <family val="2"/>
        <scheme val="minor"/>
      </rPr>
      <t xml:space="preserve"> PICTURE LIGHT SCONE-MED
MFR: VISUAL COMFORTS- CIRCA
MODEL: ANETTE 24" PICTURE LIGHT, RL 2277BZ
FINISH: BRONZE
LAMP: INTEGRATED</t>
    </r>
  </si>
  <si>
    <r>
      <rPr>
        <b/>
        <sz val="10"/>
        <rFont val="Calibri"/>
        <family val="2"/>
        <scheme val="minor"/>
      </rPr>
      <t xml:space="preserve">S-02: </t>
    </r>
    <r>
      <rPr>
        <sz val="10"/>
        <rFont val="Calibri"/>
        <family val="2"/>
        <scheme val="minor"/>
      </rPr>
      <t>PICTURE LIGHT SCONE-SMALL
MFR: VISUAL COMFORTS- CIRCA
MODEL: ANETTE 24" PICTURE LIGHT, RL 2275BZ
FINISH: BRONZE
LAMP: T10 40W</t>
    </r>
  </si>
  <si>
    <r>
      <rPr>
        <b/>
        <sz val="10"/>
        <rFont val="Calibri"/>
        <family val="2"/>
        <scheme val="minor"/>
      </rPr>
      <t>S-03:</t>
    </r>
    <r>
      <rPr>
        <sz val="10"/>
        <rFont val="Calibri"/>
        <family val="2"/>
        <scheme val="minor"/>
      </rPr>
      <t xml:space="preserve"> RESTROOM SCONE
MODEL: PRINT SCONE, PRS-A-CF-PC20-27-1_TRIAC_120V
LAMP: ONBOARD LED W/ DRIVER</t>
    </r>
  </si>
  <si>
    <r>
      <rPr>
        <b/>
        <sz val="10"/>
        <rFont val="Calibri"/>
        <family val="2"/>
        <scheme val="minor"/>
      </rPr>
      <t xml:space="preserve">S-05.1: </t>
    </r>
    <r>
      <rPr>
        <sz val="10"/>
        <rFont val="Calibri"/>
        <family val="2"/>
        <scheme val="minor"/>
      </rPr>
      <t>SCONE AT SIDE DINING
MFR: BETHLEHEM BLACK
MODEL: LONG ARM SCONE
FINISH: MILK GLASS, BRASS
LAMP: TALA LURRA 3W</t>
    </r>
  </si>
  <si>
    <r>
      <rPr>
        <b/>
        <sz val="10"/>
        <rFont val="Calibri"/>
        <family val="2"/>
        <scheme val="minor"/>
      </rPr>
      <t xml:space="preserve">S-05.2: </t>
    </r>
    <r>
      <rPr>
        <sz val="10"/>
        <rFont val="Calibri"/>
        <family val="2"/>
        <scheme val="minor"/>
      </rPr>
      <t>DOUBLE SCONE AT SIDE DINING
MFR: BETHLEHEM BLACK
MODEL: LONG ARM SCONE
FINISH: MILK GLASS, BRASS
LAMP: TALA LURRA 3W</t>
    </r>
  </si>
  <si>
    <r>
      <rPr>
        <b/>
        <sz val="10"/>
        <rFont val="Calibri"/>
        <family val="2"/>
        <scheme val="minor"/>
      </rPr>
      <t xml:space="preserve">S-07: </t>
    </r>
    <r>
      <rPr>
        <sz val="10"/>
        <rFont val="Calibri"/>
        <family val="2"/>
        <scheme val="minor"/>
      </rPr>
      <t>GLASS LINEAR SCONE 
MODEL: JOY LAMP, SMALL-R23/RED CLAY
FINISH: R23/RED CLAY
LAMP: ONBOARD</t>
    </r>
  </si>
  <si>
    <t>LED ROPE LIGHT</t>
  </si>
  <si>
    <t>D1</t>
  </si>
  <si>
    <t>D2</t>
  </si>
  <si>
    <t>P1</t>
  </si>
  <si>
    <t>SL1 W/52 LIGHTS</t>
  </si>
  <si>
    <t>SN1</t>
  </si>
  <si>
    <t>SN3</t>
  </si>
  <si>
    <t>SN4</t>
  </si>
  <si>
    <t>SN5</t>
  </si>
  <si>
    <r>
      <rPr>
        <b/>
        <sz val="10"/>
        <rFont val="Calibri"/>
        <family val="2"/>
        <scheme val="minor"/>
      </rPr>
      <t xml:space="preserve">NOTE: </t>
    </r>
    <r>
      <rPr>
        <sz val="10"/>
        <rFont val="Calibri"/>
        <family val="2"/>
        <scheme val="minor"/>
      </rPr>
      <t>ABOVE FIXTURES DETAIL IS NOT GIVEN</t>
    </r>
  </si>
  <si>
    <t>EXTERIOR LIGHTING FIXTURES</t>
  </si>
  <si>
    <t>EL-100</t>
  </si>
  <si>
    <r>
      <rPr>
        <b/>
        <sz val="10"/>
        <rFont val="Calibri"/>
        <family val="2"/>
        <scheme val="minor"/>
      </rPr>
      <t>TYPE A:</t>
    </r>
    <r>
      <rPr>
        <sz val="10"/>
        <rFont val="Calibri"/>
        <family val="2"/>
        <scheme val="minor"/>
      </rPr>
      <t xml:space="preserve"> GAS TORCH SCONCE
MFR: TEMPEST TORCH
MODEL: TT-TORCH-WM-Config
MOUNTING: WALL</t>
    </r>
  </si>
  <si>
    <r>
      <rPr>
        <b/>
        <sz val="10"/>
        <rFont val="Calibri"/>
        <family val="2"/>
        <scheme val="minor"/>
      </rPr>
      <t>TYPE B:</t>
    </r>
    <r>
      <rPr>
        <sz val="10"/>
        <rFont val="Calibri"/>
        <family val="2"/>
        <scheme val="minor"/>
      </rPr>
      <t xml:space="preserve"> ENTRY GATE WALL SCONCE
MFR: QUOIZEL
MODEL: MAE8408MBK
MOUNTING: WALL
LAMP (LUMENS): 100 W (1600 LUMENS)</t>
    </r>
  </si>
  <si>
    <r>
      <rPr>
        <b/>
        <sz val="10"/>
        <rFont val="Calibri"/>
        <family val="2"/>
        <scheme val="minor"/>
      </rPr>
      <t>TYPE C:</t>
    </r>
    <r>
      <rPr>
        <sz val="10"/>
        <rFont val="Calibri"/>
        <family val="2"/>
        <scheme val="minor"/>
      </rPr>
      <t xml:space="preserve"> PATH LIGHTING
MFR: WAC LIGHTING
MODEL: R367207
MOUNTING: WALL (12" AFF)
LAMP (LUMENS): 3.90 W (74 LUMENS)</t>
    </r>
  </si>
  <si>
    <r>
      <rPr>
        <b/>
        <sz val="10"/>
        <rFont val="Calibri"/>
        <family val="2"/>
        <scheme val="minor"/>
      </rPr>
      <t>TYPE D:</t>
    </r>
    <r>
      <rPr>
        <sz val="10"/>
        <rFont val="Calibri"/>
        <family val="2"/>
        <scheme val="minor"/>
      </rPr>
      <t xml:space="preserve"> SIGNAGE DOWNLIGHTS
MFR: SIGN BRACKET STORE
MODEL: D12-PAR20-SNGL
MOUNTING: POST MOUNTED
LAMP (LUMENS): 15 W (965 LUMENS)</t>
    </r>
  </si>
  <si>
    <r>
      <rPr>
        <b/>
        <sz val="10"/>
        <rFont val="Calibri"/>
        <family val="2"/>
        <scheme val="minor"/>
      </rPr>
      <t>TYPE E:</t>
    </r>
    <r>
      <rPr>
        <sz val="10"/>
        <rFont val="Calibri"/>
        <family val="2"/>
        <scheme val="minor"/>
      </rPr>
      <t xml:space="preserve"> REAR EXTERIOR WALL SCONCE
MFR: VISUAL COMFORT MODERN
MODEL: PITCH LED TEC506951
MOUNTING: WALL
LAMP (LUMENS): 26 W (823 LUMENS)</t>
    </r>
  </si>
  <si>
    <r>
      <rPr>
        <b/>
        <sz val="10"/>
        <rFont val="Calibri"/>
        <family val="2"/>
        <scheme val="minor"/>
      </rPr>
      <t>TYPE F:</t>
    </r>
    <r>
      <rPr>
        <sz val="10"/>
        <rFont val="Calibri"/>
        <family val="2"/>
        <scheme val="minor"/>
      </rPr>
      <t xml:space="preserve"> FRONT SIGNAGE WALL SCONCE
MFR: ALCON LIGHTING
MODEL: MAX669992
MOUNTING: WALL
LAMP (LUMENS): 17.7 W (421 LUMENS)</t>
    </r>
  </si>
  <si>
    <r>
      <rPr>
        <b/>
        <sz val="10"/>
        <rFont val="Calibri"/>
        <family val="2"/>
        <scheme val="minor"/>
      </rPr>
      <t xml:space="preserve">TYPE G: </t>
    </r>
    <r>
      <rPr>
        <sz val="10"/>
        <rFont val="Calibri"/>
        <family val="2"/>
        <scheme val="minor"/>
      </rPr>
      <t>PATIO POST DARK SKY LIGHTS 
MFR: HINKLEY
MODEL: ATLANTIS BOLLARD HKY2225872
MOUNTING: WALL (TOP OF PLANTER)
LAMP (LUMENS): 4 W (150 LUMENS)</t>
    </r>
  </si>
  <si>
    <t>RECEPTACLES</t>
  </si>
  <si>
    <t>ID301,FS.200</t>
  </si>
  <si>
    <t>DUPLEX RECEPT, 20 AMP, 120-VOLTS, GROUND TYPE, HORIZONTAL MOUNT</t>
  </si>
  <si>
    <t>FLOOR/ CEILING RECEPTACLE</t>
  </si>
  <si>
    <t>OUTLETS</t>
  </si>
  <si>
    <t>FS.200</t>
  </si>
  <si>
    <t>SPECIAL PURPOSE OUTLET, 208/240-VOLT AS INDICATED, GROUND TYPE, HORIZONTAL MOUNT</t>
  </si>
  <si>
    <t>JUNCTION BOX</t>
  </si>
  <si>
    <t>ALLOWANCE PROVIDED FOR ELECTRICAL WIRING AND CONDUITS
AREA: 6724SF</t>
  </si>
  <si>
    <t>HOUSE OF STEFAS</t>
  </si>
  <si>
    <t>COMPLETE SCOPE OF WORK</t>
  </si>
  <si>
    <t>3299 FRANKLIN AVE, MILLBROOK, NY 12545</t>
  </si>
  <si>
    <t xml:space="preserve">2X4 P.T. BOTTOM WOOD PLATES </t>
  </si>
  <si>
    <t xml:space="preserve">2X6 P.T. BOTTOM WOOD PLATES </t>
  </si>
  <si>
    <t xml:space="preserve">REMOVE EXISTING DOUBLE DOOR AND ENLARGE EXISITNG OPENING </t>
  </si>
  <si>
    <t>REMOVE BAR COUNTERTOP, EQUIIPMENT, FIXTURES AND FINISHES</t>
  </si>
  <si>
    <t>REMOVE EXISTING DOOR AND SAVE FOR REUSE</t>
  </si>
  <si>
    <t>EXISTING ROOF AND SKYLIGHT TO REMAIN, INSPECT, CLEAN AND REPAIR AS NECESSARY
AREA: 2732 SF</t>
  </si>
  <si>
    <t>INSPECT</t>
  </si>
  <si>
    <t>MILLWORK MISC. ITEMS</t>
  </si>
  <si>
    <t>5/8" THK. T&amp;G APA RATED STRUCURAL SHEATHING AT ROOF</t>
  </si>
  <si>
    <t>5/8" EXTERIOR TYPE X OR PLYWOOD SHEATHING AT WALLS</t>
  </si>
  <si>
    <r>
      <rPr>
        <b/>
        <sz val="10"/>
        <rFont val="Calibri"/>
        <family val="2"/>
        <scheme val="minor"/>
      </rPr>
      <t xml:space="preserve">J.1: </t>
    </r>
    <r>
      <rPr>
        <sz val="10"/>
        <rFont val="Calibri"/>
        <family val="2"/>
        <scheme val="minor"/>
      </rPr>
      <t xml:space="preserve">SISTER EXISTING 3x8 WOOD JOISTS WITH AND ADDITIONAL 3 1/2" x 7 1/4" 2.E LVL @ 16" O.C.
</t>
    </r>
    <r>
      <rPr>
        <b/>
        <sz val="10"/>
        <rFont val="Calibri"/>
        <family val="2"/>
        <scheme val="minor"/>
      </rPr>
      <t xml:space="preserve">NOTE: </t>
    </r>
    <r>
      <rPr>
        <sz val="10"/>
        <rFont val="Calibri"/>
        <family val="2"/>
        <scheme val="minor"/>
      </rPr>
      <t>REMOVE EXISITNG 2x6 REINFORCEMENT AS REQUIRED</t>
    </r>
  </si>
  <si>
    <t xml:space="preserve">2 LAYER OF WATER RESISTANT BARRIER WITH SELF FURRING LATH NAILED AT 8" O.C. </t>
  </si>
  <si>
    <t>LIQUID APPLIED WATERPROOFING AT WALL</t>
  </si>
  <si>
    <t>R-38 BATT INSULATION AT ROOF</t>
  </si>
  <si>
    <t xml:space="preserve">ED-5: 3'-1-7/8" W x 6'-6-15/16" HT SQUARE SOLID SWING DOOR W/ FRAME </t>
  </si>
  <si>
    <t xml:space="preserve">ED-6: 3'-0" W x 6'-6-15/16" HT SQUARE SOLID SWING DOOR W/ FRAME </t>
  </si>
  <si>
    <r>
      <rPr>
        <b/>
        <sz val="10"/>
        <rFont val="Calibri"/>
        <family val="2"/>
        <scheme val="minor"/>
      </rPr>
      <t>RA-08:</t>
    </r>
    <r>
      <rPr>
        <sz val="10"/>
        <rFont val="Calibri"/>
        <family val="2"/>
        <scheme val="minor"/>
      </rPr>
      <t xml:space="preserve"> TOWEL HOOK
DETAIL NOT GIVEN</t>
    </r>
  </si>
  <si>
    <t xml:space="preserve">8"W x 1'-10"L SOFT WHITE PTD WOOD PLANTERS </t>
  </si>
  <si>
    <t>PLANTING SOIL</t>
  </si>
  <si>
    <r>
      <t xml:space="preserve">FURNITURE </t>
    </r>
    <r>
      <rPr>
        <b/>
        <sz val="10"/>
        <color rgb="FFFF0000"/>
        <rFont val="Calibri"/>
        <family val="2"/>
        <scheme val="minor"/>
      </rPr>
      <t>(INSTALL ONLY)</t>
    </r>
  </si>
  <si>
    <t xml:space="preserve">NOTE: ABOVE ITEMS ARE ASSUMED TO BE ONLY INSTALL BY G.C.. </t>
  </si>
  <si>
    <r>
      <rPr>
        <b/>
        <sz val="10"/>
        <rFont val="Calibri"/>
        <family val="2"/>
        <scheme val="minor"/>
      </rPr>
      <t>P-03:</t>
    </r>
    <r>
      <rPr>
        <sz val="10"/>
        <rFont val="Calibri"/>
        <family val="2"/>
        <scheme val="minor"/>
      </rPr>
      <t xml:space="preserve"> 4'-0" L PENDANT AT BAR BANQUETTE
MODEL: SAGA PENDANT, SOLO
FINISH: CLEAR, BLACK
LAMP: ONBOARD W/ DRIVER </t>
    </r>
  </si>
  <si>
    <r>
      <t xml:space="preserve">S04: </t>
    </r>
    <r>
      <rPr>
        <sz val="10"/>
        <rFont val="Calibri"/>
        <family val="2"/>
        <scheme val="minor"/>
      </rPr>
      <t>SCONE AT OYSTER BAR DINING
MODEL: VERA SCONCE
FINISH: ALMOND
LAMP: TALA TOTEM 3W"</t>
    </r>
  </si>
  <si>
    <r>
      <t>S-06:</t>
    </r>
    <r>
      <rPr>
        <sz val="10"/>
        <rFont val="Calibri"/>
        <family val="2"/>
        <scheme val="minor"/>
      </rPr>
      <t xml:space="preserve"> LIGHT FIXTURE, NO DETAIL</t>
    </r>
  </si>
  <si>
    <r>
      <t>ALLOWANCE PROVIDED FOR LIGHTING FIXTURES</t>
    </r>
    <r>
      <rPr>
        <b/>
        <sz val="10"/>
        <rFont val="Calibri"/>
        <family val="2"/>
        <scheme val="minor"/>
      </rPr>
      <t xml:space="preserve"> (ADDITION AREAS)</t>
    </r>
    <r>
      <rPr>
        <sz val="10"/>
        <rFont val="Calibri"/>
        <family val="2"/>
        <scheme val="minor"/>
      </rPr>
      <t xml:space="preserve">
AREA: 709 SF</t>
    </r>
  </si>
  <si>
    <t>C14G</t>
  </si>
  <si>
    <t>C14C</t>
  </si>
  <si>
    <t>C14H</t>
  </si>
  <si>
    <t>C14D</t>
  </si>
  <si>
    <t>C14A</t>
  </si>
  <si>
    <t>2 CARP</t>
  </si>
  <si>
    <t>D-8</t>
  </si>
  <si>
    <t>D-1</t>
  </si>
  <si>
    <t>E-4</t>
  </si>
  <si>
    <t>E-2</t>
  </si>
  <si>
    <t>SSWK</t>
  </si>
  <si>
    <t>E-3</t>
  </si>
  <si>
    <t>C8</t>
  </si>
  <si>
    <t>F6</t>
  </si>
  <si>
    <t>1 CARP</t>
  </si>
  <si>
    <t>1 BRIC</t>
  </si>
  <si>
    <t>B-20</t>
  </si>
  <si>
    <t>2 ROFC</t>
  </si>
  <si>
    <t>1 SHEE</t>
  </si>
  <si>
    <t>1 ROFC</t>
  </si>
  <si>
    <t>K-2</t>
  </si>
  <si>
    <t>J-1</t>
  </si>
  <si>
    <t>2 SSWK</t>
  </si>
  <si>
    <t>TILF</t>
  </si>
  <si>
    <t>1 TILF</t>
  </si>
  <si>
    <t>D7</t>
  </si>
  <si>
    <t>1 PORD</t>
  </si>
  <si>
    <t>2 GLAZ</t>
  </si>
  <si>
    <t>1 CLAB</t>
  </si>
  <si>
    <t>Q-1</t>
  </si>
  <si>
    <t>L-1</t>
  </si>
  <si>
    <t>L-7</t>
  </si>
  <si>
    <t>2 CLAB</t>
  </si>
  <si>
    <t>1 PLUM</t>
  </si>
  <si>
    <t>1 ELEC</t>
  </si>
  <si>
    <t>Q-5</t>
  </si>
  <si>
    <t>B-89</t>
  </si>
  <si>
    <r>
      <rPr>
        <b/>
        <sz val="10"/>
        <rFont val="Calibri"/>
        <family val="2"/>
        <scheme val="minor"/>
      </rPr>
      <t>P-04:</t>
    </r>
    <r>
      <rPr>
        <sz val="10"/>
        <rFont val="Calibri"/>
        <family val="2"/>
        <scheme val="minor"/>
      </rPr>
      <t xml:space="preserve"> PENDANT AT OYSTER BAR
MFR: BETHLEHEM BLACK
MODEL: PENDANT
FINISH: PINK/RED GLASS, POWDER COATED DOWN ROD AND CANOPY
LAMP: TALA LURRA 3W</t>
    </r>
  </si>
  <si>
    <t>2 ELEC</t>
  </si>
  <si>
    <t>G-3</t>
  </si>
  <si>
    <t>Est.2025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</si>
</sst>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&quot;$&quot;* #,##0_);_(&quot;$&quot;* \(#,##0\);_(&quot;$&quot;* &quot;-&quot;??_);_(@_)"/>
    <numFmt numFmtId="166" formatCode="0.000%"/>
    <numFmt numFmtId="167" formatCode="0.000"/>
    <numFmt numFmtId="168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0" fontId="5" fillId="0" borderId="0"/>
    <xf numFmtId="0" fontId="1" fillId="0" borderId="0"/>
  </cellStyleXfs>
  <cellXfs count="124">
    <xf numFmtId="0" fontId="0" fillId="0" borderId="0" xfId="0"/>
    <xf numFmtId="0" fontId="3" fillId="0" borderId="0" xfId="3" applyFont="1" applyAlignment="1">
      <alignment horizontal="left" vertical="center"/>
    </xf>
    <xf numFmtId="8" fontId="3" fillId="0" borderId="0" xfId="3" applyNumberFormat="1" applyFont="1" applyAlignment="1">
      <alignment horizontal="center" vertical="center"/>
    </xf>
    <xf numFmtId="10" fontId="3" fillId="0" borderId="3" xfId="3" applyNumberFormat="1" applyFont="1" applyBorder="1" applyAlignment="1">
      <alignment vertical="center"/>
    </xf>
    <xf numFmtId="10" fontId="3" fillId="0" borderId="0" xfId="3" applyNumberFormat="1" applyFont="1" applyAlignment="1">
      <alignment horizontal="center" vertical="center"/>
    </xf>
    <xf numFmtId="166" fontId="3" fillId="0" borderId="3" xfId="3" applyNumberFormat="1" applyFont="1" applyBorder="1" applyAlignment="1">
      <alignment vertical="center"/>
    </xf>
    <xf numFmtId="0" fontId="4" fillId="3" borderId="3" xfId="3" applyFont="1" applyFill="1" applyBorder="1" applyAlignment="1">
      <alignment horizontal="left" vertical="center" wrapText="1"/>
    </xf>
    <xf numFmtId="8" fontId="4" fillId="3" borderId="3" xfId="2" applyFont="1" applyFill="1" applyBorder="1" applyAlignment="1" applyProtection="1">
      <alignment horizontal="center" vertical="center"/>
    </xf>
    <xf numFmtId="0" fontId="3" fillId="0" borderId="3" xfId="3" applyFont="1" applyBorder="1" applyAlignment="1">
      <alignment horizontal="left" vertical="center" wrapText="1"/>
    </xf>
    <xf numFmtId="0" fontId="3" fillId="0" borderId="3" xfId="3" applyFont="1" applyBorder="1" applyAlignment="1">
      <alignment horizontal="center" vertical="center"/>
    </xf>
    <xf numFmtId="2" fontId="3" fillId="2" borderId="3" xfId="3" applyNumberFormat="1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38" fontId="4" fillId="3" borderId="3" xfId="3" applyNumberFormat="1" applyFont="1" applyFill="1" applyBorder="1" applyAlignment="1">
      <alignment horizontal="center" vertical="center" wrapText="1"/>
    </xf>
    <xf numFmtId="8" fontId="3" fillId="0" borderId="0" xfId="2" applyFont="1" applyAlignment="1" applyProtection="1">
      <alignment horizontal="center" vertical="center"/>
    </xf>
    <xf numFmtId="167" fontId="3" fillId="2" borderId="3" xfId="3" applyNumberFormat="1" applyFont="1" applyFill="1" applyBorder="1" applyAlignment="1">
      <alignment horizontal="center" vertical="center"/>
    </xf>
    <xf numFmtId="0" fontId="4" fillId="0" borderId="11" xfId="3" applyFont="1" applyBorder="1" applyAlignment="1">
      <alignment vertical="center"/>
    </xf>
    <xf numFmtId="8" fontId="3" fillId="0" borderId="3" xfId="3" applyNumberFormat="1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8" fontId="8" fillId="4" borderId="3" xfId="2" applyFont="1" applyFill="1" applyBorder="1" applyAlignment="1" applyProtection="1">
      <alignment horizontal="center" vertical="center"/>
    </xf>
    <xf numFmtId="8" fontId="8" fillId="4" borderId="3" xfId="2" applyFont="1" applyFill="1" applyBorder="1" applyAlignment="1" applyProtection="1">
      <alignment horizontal="center" vertical="center" wrapText="1"/>
    </xf>
    <xf numFmtId="38" fontId="4" fillId="0" borderId="4" xfId="3" applyNumberFormat="1" applyFont="1" applyBorder="1" applyAlignment="1">
      <alignment horizontal="center" vertical="center" wrapText="1"/>
    </xf>
    <xf numFmtId="0" fontId="4" fillId="0" borderId="4" xfId="3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8" fontId="4" fillId="0" borderId="4" xfId="3" applyNumberFormat="1" applyFont="1" applyBorder="1" applyAlignment="1">
      <alignment horizontal="center" vertical="center"/>
    </xf>
    <xf numFmtId="8" fontId="4" fillId="0" borderId="4" xfId="2" applyFont="1" applyBorder="1" applyAlignment="1" applyProtection="1">
      <alignment horizontal="center" vertical="center"/>
    </xf>
    <xf numFmtId="7" fontId="4" fillId="0" borderId="4" xfId="1" applyNumberFormat="1" applyFont="1" applyBorder="1" applyAlignment="1" applyProtection="1">
      <alignment horizontal="center" vertical="center"/>
    </xf>
    <xf numFmtId="0" fontId="6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1" xfId="3" applyFont="1" applyBorder="1" applyAlignment="1">
      <alignment vertical="center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4" fillId="0" borderId="9" xfId="3" applyFont="1" applyBorder="1" applyAlignment="1">
      <alignment vertical="center"/>
    </xf>
    <xf numFmtId="165" fontId="4" fillId="0" borderId="3" xfId="3" applyNumberFormat="1" applyFont="1" applyBorder="1" applyAlignment="1">
      <alignment horizontal="center" vertical="center"/>
    </xf>
    <xf numFmtId="0" fontId="3" fillId="0" borderId="9" xfId="3" applyFont="1" applyBorder="1" applyAlignment="1">
      <alignment vertical="center"/>
    </xf>
    <xf numFmtId="2" fontId="4" fillId="0" borderId="3" xfId="3" applyNumberFormat="1" applyFont="1" applyBorder="1" applyAlignment="1">
      <alignment horizontal="center" vertical="center"/>
    </xf>
    <xf numFmtId="44" fontId="4" fillId="0" borderId="10" xfId="4" applyFont="1" applyBorder="1" applyAlignment="1" applyProtection="1">
      <alignment horizontal="center" vertical="center"/>
    </xf>
    <xf numFmtId="165" fontId="4" fillId="3" borderId="3" xfId="3" applyNumberFormat="1" applyFont="1" applyFill="1" applyBorder="1" applyAlignment="1">
      <alignment horizontal="center" vertical="center"/>
    </xf>
    <xf numFmtId="38" fontId="3" fillId="0" borderId="3" xfId="3" applyNumberFormat="1" applyFont="1" applyBorder="1" applyAlignment="1">
      <alignment horizontal="center" vertical="center"/>
    </xf>
    <xf numFmtId="44" fontId="3" fillId="0" borderId="3" xfId="4" applyFont="1" applyFill="1" applyBorder="1" applyAlignment="1" applyProtection="1">
      <alignment horizontal="center" vertical="center"/>
    </xf>
    <xf numFmtId="8" fontId="3" fillId="0" borderId="0" xfId="2" applyFont="1" applyBorder="1" applyAlignment="1" applyProtection="1">
      <alignment horizontal="center" vertical="center"/>
    </xf>
    <xf numFmtId="0" fontId="4" fillId="0" borderId="3" xfId="3" applyFont="1" applyBorder="1" applyAlignment="1">
      <alignment horizontal="left" vertical="center" wrapText="1"/>
    </xf>
    <xf numFmtId="38" fontId="3" fillId="0" borderId="3" xfId="3" applyNumberFormat="1" applyFont="1" applyBorder="1" applyAlignment="1">
      <alignment horizontal="center" vertical="center" wrapText="1"/>
    </xf>
    <xf numFmtId="165" fontId="4" fillId="3" borderId="3" xfId="4" applyNumberFormat="1" applyFont="1" applyFill="1" applyBorder="1" applyAlignment="1" applyProtection="1">
      <alignment horizontal="center" vertical="center"/>
    </xf>
    <xf numFmtId="0" fontId="3" fillId="0" borderId="3" xfId="5" applyFont="1" applyBorder="1" applyAlignment="1">
      <alignment horizontal="center" vertical="center" wrapText="1"/>
    </xf>
    <xf numFmtId="0" fontId="4" fillId="3" borderId="3" xfId="5" applyFont="1" applyFill="1" applyBorder="1" applyAlignment="1">
      <alignment horizontal="center" vertical="center" wrapText="1"/>
    </xf>
    <xf numFmtId="165" fontId="3" fillId="0" borderId="3" xfId="4" applyNumberFormat="1" applyFont="1" applyBorder="1" applyAlignment="1" applyProtection="1">
      <alignment horizontal="center" vertical="center" wrapText="1"/>
    </xf>
    <xf numFmtId="44" fontId="3" fillId="0" borderId="3" xfId="4" applyFont="1" applyBorder="1" applyAlignment="1" applyProtection="1">
      <alignment horizontal="center" vertical="center" wrapText="1"/>
    </xf>
    <xf numFmtId="165" fontId="4" fillId="0" borderId="3" xfId="4" applyNumberFormat="1" applyFont="1" applyBorder="1" applyAlignment="1" applyProtection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164" fontId="3" fillId="0" borderId="0" xfId="3" applyNumberFormat="1" applyFont="1" applyAlignment="1">
      <alignment horizontal="center" vertical="center"/>
    </xf>
    <xf numFmtId="38" fontId="3" fillId="0" borderId="5" xfId="3" applyNumberFormat="1" applyFont="1" applyBorder="1" applyAlignment="1">
      <alignment horizontal="center" vertical="center"/>
    </xf>
    <xf numFmtId="8" fontId="4" fillId="0" borderId="3" xfId="2" applyFont="1" applyFill="1" applyBorder="1" applyAlignment="1" applyProtection="1">
      <alignment horizontal="center" vertical="center" wrapText="1"/>
    </xf>
    <xf numFmtId="8" fontId="4" fillId="0" borderId="3" xfId="2" applyFont="1" applyFill="1" applyBorder="1" applyAlignment="1" applyProtection="1">
      <alignment horizontal="center" vertical="center"/>
    </xf>
    <xf numFmtId="38" fontId="3" fillId="5" borderId="3" xfId="3" applyNumberFormat="1" applyFont="1" applyFill="1" applyBorder="1" applyAlignment="1">
      <alignment horizontal="center" vertical="center"/>
    </xf>
    <xf numFmtId="38" fontId="3" fillId="5" borderId="3" xfId="3" applyNumberFormat="1" applyFont="1" applyFill="1" applyBorder="1" applyAlignment="1">
      <alignment horizontal="center" vertical="center" wrapText="1"/>
    </xf>
    <xf numFmtId="0" fontId="4" fillId="5" borderId="3" xfId="3" applyFont="1" applyFill="1" applyBorder="1" applyAlignment="1">
      <alignment horizontal="left" vertical="center" wrapText="1"/>
    </xf>
    <xf numFmtId="168" fontId="3" fillId="0" borderId="3" xfId="0" applyNumberFormat="1" applyFont="1" applyBorder="1" applyAlignment="1">
      <alignment horizontal="center" vertical="center" wrapText="1"/>
    </xf>
    <xf numFmtId="0" fontId="3" fillId="0" borderId="3" xfId="3" applyFont="1" applyBorder="1" applyAlignment="1">
      <alignment horizontal="right" vertical="center" wrapText="1"/>
    </xf>
    <xf numFmtId="38" fontId="3" fillId="0" borderId="3" xfId="3" applyNumberFormat="1" applyFont="1" applyBorder="1" applyAlignment="1">
      <alignment vertical="center" wrapText="1"/>
    </xf>
    <xf numFmtId="0" fontId="3" fillId="0" borderId="3" xfId="3" applyFont="1" applyBorder="1" applyAlignment="1">
      <alignment horizontal="center" vertical="center" wrapText="1"/>
    </xf>
    <xf numFmtId="165" fontId="3" fillId="0" borderId="3" xfId="3" applyNumberFormat="1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8" fontId="3" fillId="5" borderId="3" xfId="3" applyNumberFormat="1" applyFont="1" applyFill="1" applyBorder="1" applyAlignment="1">
      <alignment horizontal="center" vertical="center"/>
    </xf>
    <xf numFmtId="167" fontId="3" fillId="5" borderId="3" xfId="3" applyNumberFormat="1" applyFont="1" applyFill="1" applyBorder="1" applyAlignment="1">
      <alignment horizontal="center" vertical="center"/>
    </xf>
    <xf numFmtId="2" fontId="3" fillId="5" borderId="3" xfId="3" applyNumberFormat="1" applyFont="1" applyFill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8" fontId="11" fillId="6" borderId="3" xfId="3" applyNumberFormat="1" applyFont="1" applyFill="1" applyBorder="1" applyAlignment="1">
      <alignment horizontal="center" vertical="center"/>
    </xf>
    <xf numFmtId="165" fontId="3" fillId="0" borderId="0" xfId="3" applyNumberFormat="1" applyFont="1" applyAlignment="1">
      <alignment horizontal="center" vertical="center"/>
    </xf>
    <xf numFmtId="2" fontId="12" fillId="0" borderId="3" xfId="3" applyNumberFormat="1" applyFont="1" applyBorder="1" applyAlignment="1">
      <alignment horizontal="center" vertical="center"/>
    </xf>
    <xf numFmtId="8" fontId="12" fillId="0" borderId="3" xfId="3" applyNumberFormat="1" applyFont="1" applyBorder="1" applyAlignment="1">
      <alignment horizontal="center" vertical="center"/>
    </xf>
    <xf numFmtId="167" fontId="12" fillId="0" borderId="3" xfId="3" applyNumberFormat="1" applyFont="1" applyBorder="1" applyAlignment="1">
      <alignment horizontal="center" vertical="center"/>
    </xf>
    <xf numFmtId="44" fontId="3" fillId="0" borderId="0" xfId="3" applyNumberFormat="1" applyFont="1" applyAlignment="1">
      <alignment horizontal="center" vertical="center"/>
    </xf>
    <xf numFmtId="38" fontId="3" fillId="0" borderId="5" xfId="3" applyNumberFormat="1" applyFont="1" applyBorder="1" applyAlignment="1">
      <alignment horizontal="center" vertical="center"/>
    </xf>
    <xf numFmtId="38" fontId="3" fillId="0" borderId="4" xfId="3" applyNumberFormat="1" applyFont="1" applyBorder="1" applyAlignment="1">
      <alignment horizontal="center" vertical="center"/>
    </xf>
    <xf numFmtId="38" fontId="3" fillId="0" borderId="10" xfId="3" applyNumberFormat="1" applyFont="1" applyBorder="1" applyAlignment="1">
      <alignment horizontal="center" vertical="center"/>
    </xf>
    <xf numFmtId="14" fontId="3" fillId="0" borderId="9" xfId="3" applyNumberFormat="1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6" xfId="3" applyFont="1" applyBorder="1" applyAlignment="1">
      <alignment horizontal="left" vertical="center" wrapText="1"/>
    </xf>
    <xf numFmtId="0" fontId="7" fillId="0" borderId="11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7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3" fillId="0" borderId="8" xfId="3" applyFont="1" applyBorder="1" applyAlignment="1">
      <alignment horizontal="left" vertical="center"/>
    </xf>
    <xf numFmtId="0" fontId="6" fillId="0" borderId="9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left" vertical="center"/>
    </xf>
    <xf numFmtId="0" fontId="4" fillId="0" borderId="12" xfId="3" applyFont="1" applyBorder="1" applyAlignment="1">
      <alignment horizontal="left" vertical="center"/>
    </xf>
    <xf numFmtId="0" fontId="4" fillId="0" borderId="11" xfId="3" applyFont="1" applyBorder="1" applyAlignment="1">
      <alignment horizontal="left" vertical="center" wrapText="1"/>
    </xf>
    <xf numFmtId="0" fontId="4" fillId="0" borderId="12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left" vertical="center" wrapText="1"/>
    </xf>
    <xf numFmtId="0" fontId="3" fillId="0" borderId="9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8" xfId="3" applyFont="1" applyBorder="1" applyAlignment="1">
      <alignment horizontal="left" vertical="center" wrapText="1"/>
    </xf>
    <xf numFmtId="0" fontId="3" fillId="0" borderId="15" xfId="3" applyFont="1" applyBorder="1" applyAlignment="1">
      <alignment horizontal="left" vertical="center" wrapText="1"/>
    </xf>
    <xf numFmtId="0" fontId="3" fillId="0" borderId="13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left" vertical="center"/>
    </xf>
    <xf numFmtId="0" fontId="3" fillId="0" borderId="3" xfId="3" applyFont="1" applyBorder="1" applyAlignment="1">
      <alignment horizontal="right" vertical="center"/>
    </xf>
    <xf numFmtId="0" fontId="4" fillId="0" borderId="3" xfId="3" applyFont="1" applyBorder="1" applyAlignment="1">
      <alignment horizontal="center" vertical="center"/>
    </xf>
    <xf numFmtId="0" fontId="4" fillId="0" borderId="3" xfId="3" applyFont="1" applyBorder="1" applyAlignment="1">
      <alignment horizontal="right" vertical="center"/>
    </xf>
    <xf numFmtId="0" fontId="4" fillId="3" borderId="3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4" xfId="3" applyFont="1" applyBorder="1" applyAlignment="1">
      <alignment horizontal="left" vertical="center"/>
    </xf>
    <xf numFmtId="8" fontId="4" fillId="0" borderId="3" xfId="2" applyFont="1" applyFill="1" applyBorder="1" applyAlignment="1" applyProtection="1">
      <alignment horizontal="center" vertical="center" wrapText="1"/>
    </xf>
    <xf numFmtId="8" fontId="4" fillId="0" borderId="3" xfId="2" applyFont="1" applyFill="1" applyBorder="1" applyAlignment="1" applyProtection="1">
      <alignment horizontal="center" vertical="center"/>
    </xf>
    <xf numFmtId="0" fontId="3" fillId="0" borderId="13" xfId="3" applyFont="1" applyBorder="1" applyAlignment="1">
      <alignment horizontal="left" vertical="center"/>
    </xf>
    <xf numFmtId="38" fontId="3" fillId="0" borderId="3" xfId="3" applyNumberFormat="1" applyFont="1" applyBorder="1" applyAlignment="1">
      <alignment horizontal="center" vertical="center" wrapText="1"/>
    </xf>
  </cellXfs>
  <cellStyles count="7">
    <cellStyle name="Currency" xfId="4" builtinId="4"/>
    <cellStyle name="Currency [0]_Addendum #8" xfId="1" xr:uid="{00000000-0005-0000-0000-000001000000}"/>
    <cellStyle name="Currency_Addendum #8" xfId="2" xr:uid="{00000000-0005-0000-0000-000002000000}"/>
    <cellStyle name="Normal" xfId="0" builtinId="0"/>
    <cellStyle name="Normal 2" xfId="5" xr:uid="{00000000-0005-0000-0000-000004000000}"/>
    <cellStyle name="Normal 2 2" xfId="6" xr:uid="{00000000-0005-0000-0000-000005000000}"/>
    <cellStyle name="Normal_Addendum #8" xfId="3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259080</xdr:colOff>
      <xdr:row>4</xdr:row>
      <xdr:rowOff>15240</xdr:rowOff>
    </xdr:from>
    <xdr:to>
      <xdr:col>6</xdr:col>
      <xdr:colOff>374808</xdr:colOff>
      <xdr:row>11</xdr:row>
      <xdr:rowOff>11457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33DCE4-F2C9-4738-95B8-829281DA4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160" y="723900"/>
          <a:ext cx="1853088" cy="1116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1:O39"/>
  <sheetViews>
    <sheetView showGridLines="0" showZeros="0" tabSelected="1" view="pageBreakPreview" topLeftCell="A3" zoomScaleNormal="100" zoomScaleSheetLayoutView="100" workbookViewId="0">
      <selection activeCell="F12" sqref="F12"/>
    </sheetView>
  </sheetViews>
  <sheetFormatPr defaultColWidth="9.109375" defaultRowHeight="13.8" x14ac:dyDescent="0.25"/>
  <cols>
    <col min="1" max="1" width="1.5546875" style="11" customWidth="1"/>
    <col min="2" max="2" width="6.6640625" style="11" customWidth="1"/>
    <col min="3" max="3" width="12.6640625" style="11" customWidth="1"/>
    <col min="4" max="4" width="60.6640625" style="1" customWidth="1"/>
    <col min="5" max="6" width="12.6640625" style="1" customWidth="1"/>
    <col min="7" max="7" width="12.6640625" style="11" customWidth="1"/>
    <col min="8" max="8" width="9.33203125" style="11" customWidth="1"/>
    <col min="9" max="10" width="13.44140625" style="11" customWidth="1"/>
    <col min="11" max="16384" width="9.109375" style="11"/>
  </cols>
  <sheetData>
    <row r="1" spans="2:15" ht="9" customHeight="1" x14ac:dyDescent="0.25">
      <c r="I1" s="26"/>
      <c r="J1" s="26"/>
    </row>
    <row r="2" spans="2:15" ht="21.9" customHeight="1" x14ac:dyDescent="0.25">
      <c r="B2" s="90" t="s">
        <v>68</v>
      </c>
      <c r="C2" s="91"/>
      <c r="D2" s="91"/>
      <c r="E2" s="91"/>
      <c r="F2" s="91"/>
      <c r="G2" s="92"/>
      <c r="H2" s="93"/>
      <c r="I2" s="93"/>
      <c r="J2" s="93"/>
      <c r="K2" s="93"/>
      <c r="L2" s="93"/>
    </row>
    <row r="3" spans="2:15" ht="12.6" customHeight="1" x14ac:dyDescent="0.25">
      <c r="B3" s="94"/>
      <c r="C3" s="95"/>
      <c r="D3" s="95"/>
      <c r="E3" s="95"/>
      <c r="F3" s="95"/>
      <c r="G3" s="96"/>
    </row>
    <row r="4" spans="2:15" ht="12.6" customHeight="1" x14ac:dyDescent="0.25">
      <c r="B4" s="40"/>
      <c r="C4" s="18"/>
      <c r="D4" s="18"/>
      <c r="E4" s="18"/>
      <c r="F4" s="18"/>
      <c r="G4" s="19"/>
    </row>
    <row r="5" spans="2:15" ht="12.6" customHeight="1" x14ac:dyDescent="0.25">
      <c r="B5" s="41"/>
      <c r="D5" s="11"/>
      <c r="E5" s="11"/>
      <c r="F5" s="11"/>
      <c r="G5" s="20"/>
    </row>
    <row r="6" spans="2:15" ht="12.6" customHeight="1" x14ac:dyDescent="0.25">
      <c r="B6" s="41"/>
      <c r="G6" s="20"/>
      <c r="I6" s="93"/>
      <c r="J6" s="93"/>
      <c r="K6" s="93"/>
      <c r="L6" s="93"/>
      <c r="M6" s="93"/>
      <c r="O6" s="2"/>
    </row>
    <row r="7" spans="2:15" ht="12.6" customHeight="1" x14ac:dyDescent="0.25">
      <c r="B7" s="41"/>
      <c r="G7" s="20"/>
      <c r="O7" s="2"/>
    </row>
    <row r="8" spans="2:15" ht="12.6" customHeight="1" x14ac:dyDescent="0.25">
      <c r="B8" s="41"/>
      <c r="G8" s="20"/>
      <c r="I8" s="93"/>
      <c r="J8" s="93"/>
      <c r="K8" s="93"/>
      <c r="L8" s="93"/>
      <c r="M8" s="93"/>
      <c r="N8" s="4"/>
      <c r="O8" s="2"/>
    </row>
    <row r="9" spans="2:15" ht="12.6" customHeight="1" x14ac:dyDescent="0.25">
      <c r="B9" s="41"/>
      <c r="D9" s="36"/>
      <c r="E9" s="36"/>
      <c r="F9" s="36"/>
      <c r="G9" s="20"/>
      <c r="I9" s="93"/>
      <c r="J9" s="93"/>
      <c r="K9" s="93"/>
      <c r="L9" s="93"/>
      <c r="M9" s="93"/>
      <c r="N9" s="4"/>
      <c r="O9" s="2"/>
    </row>
    <row r="10" spans="2:15" ht="12.6" customHeight="1" x14ac:dyDescent="0.25">
      <c r="B10" s="97"/>
      <c r="C10" s="98"/>
      <c r="D10" s="98"/>
      <c r="E10" s="98"/>
      <c r="F10" s="98"/>
      <c r="G10" s="99"/>
      <c r="I10" s="93"/>
      <c r="J10" s="93"/>
      <c r="K10" s="93"/>
      <c r="L10" s="93"/>
      <c r="M10" s="93"/>
      <c r="N10" s="4"/>
      <c r="O10" s="2"/>
    </row>
    <row r="11" spans="2:15" ht="12.6" customHeight="1" x14ac:dyDescent="0.25">
      <c r="B11" s="41"/>
      <c r="G11" s="20"/>
      <c r="I11" s="93"/>
      <c r="J11" s="93"/>
      <c r="K11" s="93"/>
      <c r="L11" s="93"/>
      <c r="M11" s="93"/>
      <c r="N11" s="4"/>
      <c r="O11" s="2"/>
    </row>
    <row r="12" spans="2:15" x14ac:dyDescent="0.25">
      <c r="B12" s="42"/>
      <c r="C12" s="21"/>
      <c r="D12" s="21"/>
      <c r="E12" s="21"/>
      <c r="F12" s="21" t="s">
        <v>694</v>
      </c>
      <c r="G12" s="22"/>
      <c r="I12" s="93"/>
      <c r="J12" s="93"/>
      <c r="K12" s="93"/>
      <c r="L12" s="93"/>
      <c r="M12" s="93"/>
      <c r="O12" s="2"/>
    </row>
    <row r="13" spans="2:15" x14ac:dyDescent="0.25">
      <c r="B13" s="44"/>
      <c r="C13" s="37"/>
      <c r="D13" s="37"/>
      <c r="E13" s="37"/>
      <c r="F13" s="37"/>
      <c r="G13" s="38"/>
    </row>
    <row r="14" spans="2:15" ht="12.75" customHeight="1" x14ac:dyDescent="0.25">
      <c r="B14" s="100" t="s">
        <v>38</v>
      </c>
      <c r="C14" s="101"/>
      <c r="D14" s="16" t="s">
        <v>62</v>
      </c>
      <c r="E14" s="102" t="str">
        <f>'Detailed Estimate Sheet'!J15</f>
        <v>PROJECT LOCATION</v>
      </c>
      <c r="F14" s="103"/>
      <c r="G14" s="104"/>
    </row>
    <row r="15" spans="2:15" x14ac:dyDescent="0.25">
      <c r="B15" s="86">
        <f>'Detailed Estimate Sheet'!B16</f>
        <v>45303</v>
      </c>
      <c r="C15" s="87"/>
      <c r="D15" s="108" t="str">
        <f>'Detailed Estimate Sheet'!D16</f>
        <v>HOUSE OF STEFAS</v>
      </c>
      <c r="E15" s="105" t="str">
        <f>'Detailed Estimate Sheet'!J16</f>
        <v>3299 FRANKLIN AVE, MILLBROOK, NY 12545</v>
      </c>
      <c r="F15" s="87"/>
      <c r="G15" s="106"/>
    </row>
    <row r="16" spans="2:15" x14ac:dyDescent="0.25">
      <c r="B16" s="88"/>
      <c r="C16" s="89"/>
      <c r="D16" s="109"/>
      <c r="E16" s="88"/>
      <c r="F16" s="89"/>
      <c r="G16" s="107"/>
    </row>
    <row r="17" spans="2:12" x14ac:dyDescent="0.25">
      <c r="B17" s="83"/>
      <c r="C17" s="84"/>
      <c r="D17" s="84"/>
      <c r="E17" s="84"/>
      <c r="F17" s="84"/>
      <c r="G17" s="85"/>
    </row>
    <row r="18" spans="2:12" s="12" customFormat="1" ht="27.6" x14ac:dyDescent="0.25">
      <c r="B18" s="13" t="s">
        <v>76</v>
      </c>
      <c r="C18" s="13" t="s">
        <v>71</v>
      </c>
      <c r="D18" s="59" t="s">
        <v>72</v>
      </c>
      <c r="E18" s="59" t="s">
        <v>73</v>
      </c>
      <c r="F18" s="59" t="s">
        <v>74</v>
      </c>
      <c r="G18" s="55" t="s">
        <v>75</v>
      </c>
      <c r="H18" s="11"/>
      <c r="I18" s="11"/>
      <c r="J18" s="11"/>
      <c r="K18" s="11"/>
      <c r="L18" s="11"/>
    </row>
    <row r="19" spans="2:12" x14ac:dyDescent="0.25">
      <c r="B19" s="48"/>
      <c r="C19" s="52"/>
      <c r="D19" s="8"/>
      <c r="E19" s="51"/>
      <c r="F19" s="51"/>
      <c r="G19" s="58"/>
    </row>
    <row r="20" spans="2:12" x14ac:dyDescent="0.25">
      <c r="B20" s="48">
        <f>IF(G20&lt;&gt;"",1+MAX($B$18:B19),"")</f>
        <v>1</v>
      </c>
      <c r="C20" s="52" t="str">
        <f>'Detailed Estimate Sheet'!C21</f>
        <v>DIV. 01</v>
      </c>
      <c r="D20" s="8" t="str">
        <f>'Detailed Estimate Sheet'!D21</f>
        <v>GENERAL REQUIREMENTS</v>
      </c>
      <c r="E20" s="56">
        <f>'Detailed Estimate Sheet'!H21+('Detailed Estimate Sheet'!H21*('Detailed Estimate Sheet'!$Q$8+'Detailed Estimate Sheet'!$Q$10+'Detailed Estimate Sheet'!$Q$12))+('Detailed Estimate Sheet'!$Q$11*('Detailed Estimate Sheet'!H21+'Detailed Estimate Sheet'!H21*'Detailed Estimate Sheet'!$Q$8+'Detailed Estimate Sheet'!H21*'Detailed Estimate Sheet'!$Q$10))</f>
        <v>0</v>
      </c>
      <c r="F20" s="56">
        <f>'Detailed Estimate Sheet'!O21+('Detailed Estimate Sheet'!O21*('Detailed Estimate Sheet'!$Q$9+'Detailed Estimate Sheet'!$Q$10+'Detailed Estimate Sheet'!$Q$12))+('Detailed Estimate Sheet'!$Q$11*('Detailed Estimate Sheet'!O21+'Detailed Estimate Sheet'!O21*'Detailed Estimate Sheet'!$Q$9+'Detailed Estimate Sheet'!O21*'Detailed Estimate Sheet'!$Q$10))</f>
        <v>199780</v>
      </c>
      <c r="G20" s="56">
        <f>'Detailed Estimate Sheet'!R21</f>
        <v>199780</v>
      </c>
    </row>
    <row r="21" spans="2:12" x14ac:dyDescent="0.25">
      <c r="B21" s="48">
        <f>IF(G21&lt;&gt;"",1+MAX($B$18:B20),"")</f>
        <v>2</v>
      </c>
      <c r="C21" s="52" t="str">
        <f>'Detailed Estimate Sheet'!C25</f>
        <v>DIV. 02</v>
      </c>
      <c r="D21" s="8" t="str">
        <f>'Detailed Estimate Sheet'!D25</f>
        <v>EXISTING CONDITIONS</v>
      </c>
      <c r="E21" s="56">
        <f>'Detailed Estimate Sheet'!H25+('Detailed Estimate Sheet'!H25*('Detailed Estimate Sheet'!$Q$8+'Detailed Estimate Sheet'!$Q$10+'Detailed Estimate Sheet'!$Q$12))+('Detailed Estimate Sheet'!$Q$11*('Detailed Estimate Sheet'!H25+'Detailed Estimate Sheet'!H25*'Detailed Estimate Sheet'!$Q$8+'Detailed Estimate Sheet'!H25*'Detailed Estimate Sheet'!$Q$10))</f>
        <v>14193.529738030498</v>
      </c>
      <c r="F21" s="56">
        <f>'Detailed Estimate Sheet'!O25+('Detailed Estimate Sheet'!O25*('Detailed Estimate Sheet'!$Q$9+'Detailed Estimate Sheet'!$Q$10+'Detailed Estimate Sheet'!$Q$12))+('Detailed Estimate Sheet'!$Q$11*('Detailed Estimate Sheet'!O25+'Detailed Estimate Sheet'!O25*'Detailed Estimate Sheet'!$Q$9+'Detailed Estimate Sheet'!O25*'Detailed Estimate Sheet'!$Q$10))</f>
        <v>84895.310530370727</v>
      </c>
      <c r="G21" s="56">
        <f>'Detailed Estimate Sheet'!R25</f>
        <v>99088.84026840124</v>
      </c>
    </row>
    <row r="22" spans="2:12" x14ac:dyDescent="0.25">
      <c r="B22" s="48">
        <f>IF(G22&lt;&gt;"",1+MAX($B$18:B21),"")</f>
        <v>3</v>
      </c>
      <c r="C22" s="52" t="str">
        <f>'Detailed Estimate Sheet'!C67</f>
        <v>DIV. 03</v>
      </c>
      <c r="D22" s="8" t="str">
        <f>'Detailed Estimate Sheet'!D67</f>
        <v>CONCRETE</v>
      </c>
      <c r="E22" s="56">
        <f>'Detailed Estimate Sheet'!H67+('Detailed Estimate Sheet'!H67*('Detailed Estimate Sheet'!$Q$8+'Detailed Estimate Sheet'!$Q$10+'Detailed Estimate Sheet'!$Q$12))+('Detailed Estimate Sheet'!$Q$11*('Detailed Estimate Sheet'!H67+'Detailed Estimate Sheet'!H67*'Detailed Estimate Sheet'!$Q$8+'Detailed Estimate Sheet'!H67*'Detailed Estimate Sheet'!$Q$10))</f>
        <v>52063.714610742398</v>
      </c>
      <c r="F22" s="56">
        <f>'Detailed Estimate Sheet'!O67+('Detailed Estimate Sheet'!O67*('Detailed Estimate Sheet'!$Q$9+'Detailed Estimate Sheet'!$Q$10+'Detailed Estimate Sheet'!$Q$12))+('Detailed Estimate Sheet'!$Q$11*('Detailed Estimate Sheet'!O67+'Detailed Estimate Sheet'!O67*'Detailed Estimate Sheet'!$Q$9+'Detailed Estimate Sheet'!O67*'Detailed Estimate Sheet'!$Q$10))</f>
        <v>60999.552608802653</v>
      </c>
      <c r="G22" s="56">
        <f>'Detailed Estimate Sheet'!R67</f>
        <v>113063.26721954506</v>
      </c>
    </row>
    <row r="23" spans="2:12" x14ac:dyDescent="0.25">
      <c r="B23" s="48">
        <f>IF(G23&lt;&gt;"",1+MAX($B$18:B22),"")</f>
        <v>4</v>
      </c>
      <c r="C23" s="52" t="str">
        <f>'Detailed Estimate Sheet'!C103</f>
        <v>DIV. 04</v>
      </c>
      <c r="D23" s="8" t="str">
        <f>'Detailed Estimate Sheet'!D103</f>
        <v>MASONRY</v>
      </c>
      <c r="E23" s="56">
        <f>'Detailed Estimate Sheet'!H103+('Detailed Estimate Sheet'!H103*('Detailed Estimate Sheet'!$Q$8+'Detailed Estimate Sheet'!$Q$10+'Detailed Estimate Sheet'!$Q$12))+('Detailed Estimate Sheet'!$Q$11*('Detailed Estimate Sheet'!H103+'Detailed Estimate Sheet'!H103*'Detailed Estimate Sheet'!$Q$8+'Detailed Estimate Sheet'!H103*'Detailed Estimate Sheet'!$Q$10))</f>
        <v>31290.981189553797</v>
      </c>
      <c r="F23" s="56">
        <f>'Detailed Estimate Sheet'!O103+('Detailed Estimate Sheet'!O103*('Detailed Estimate Sheet'!$Q$9+'Detailed Estimate Sheet'!$Q$10+'Detailed Estimate Sheet'!$Q$12))+('Detailed Estimate Sheet'!$Q$11*('Detailed Estimate Sheet'!O103+'Detailed Estimate Sheet'!O103*'Detailed Estimate Sheet'!$Q$9+'Detailed Estimate Sheet'!O103*'Detailed Estimate Sheet'!$Q$10))</f>
        <v>49672.95680704699</v>
      </c>
      <c r="G23" s="56">
        <f>'Detailed Estimate Sheet'!R103</f>
        <v>80963.937996600784</v>
      </c>
    </row>
    <row r="24" spans="2:12" x14ac:dyDescent="0.25">
      <c r="B24" s="48">
        <f>IF(G24&lt;&gt;"",1+MAX($B$18:B23),"")</f>
        <v>5</v>
      </c>
      <c r="C24" s="52" t="str">
        <f>'Detailed Estimate Sheet'!C122</f>
        <v>DIV. 05</v>
      </c>
      <c r="D24" s="8" t="str">
        <f>'Detailed Estimate Sheet'!D122</f>
        <v>METALS</v>
      </c>
      <c r="E24" s="56">
        <f>'Detailed Estimate Sheet'!H122+('Detailed Estimate Sheet'!H122*('Detailed Estimate Sheet'!$Q$8+'Detailed Estimate Sheet'!$Q$10+'Detailed Estimate Sheet'!$Q$12))+('Detailed Estimate Sheet'!$Q$11*('Detailed Estimate Sheet'!H122+'Detailed Estimate Sheet'!H122*'Detailed Estimate Sheet'!$Q$8+'Detailed Estimate Sheet'!H122*'Detailed Estimate Sheet'!$Q$10))</f>
        <v>14669.5136869138</v>
      </c>
      <c r="F24" s="56">
        <f>'Detailed Estimate Sheet'!O122+('Detailed Estimate Sheet'!O122*('Detailed Estimate Sheet'!$Q$9+'Detailed Estimate Sheet'!$Q$10+'Detailed Estimate Sheet'!$Q$12))+('Detailed Estimate Sheet'!$Q$11*('Detailed Estimate Sheet'!O122+'Detailed Estimate Sheet'!O122*'Detailed Estimate Sheet'!$Q$9+'Detailed Estimate Sheet'!O122*'Detailed Estimate Sheet'!$Q$10))</f>
        <v>8244.4132177351003</v>
      </c>
      <c r="G24" s="56">
        <f>'Detailed Estimate Sheet'!R122</f>
        <v>22913.926904648903</v>
      </c>
    </row>
    <row r="25" spans="2:12" x14ac:dyDescent="0.25">
      <c r="B25" s="48">
        <f>IF(G25&lt;&gt;"",1+MAX($B$18:B24),"")</f>
        <v>6</v>
      </c>
      <c r="C25" s="52" t="str">
        <f>'Detailed Estimate Sheet'!C144</f>
        <v>DIV. 06</v>
      </c>
      <c r="D25" s="8" t="str">
        <f>'Detailed Estimate Sheet'!D144</f>
        <v>WOOD, PLASTICS AND COMPOSITES</v>
      </c>
      <c r="E25" s="56">
        <f>'Detailed Estimate Sheet'!H144+('Detailed Estimate Sheet'!H144*('Detailed Estimate Sheet'!$Q$8+'Detailed Estimate Sheet'!$Q$10+'Detailed Estimate Sheet'!$Q$12))+('Detailed Estimate Sheet'!$Q$11*('Detailed Estimate Sheet'!H144+'Detailed Estimate Sheet'!H144*'Detailed Estimate Sheet'!$Q$8+'Detailed Estimate Sheet'!H144*'Detailed Estimate Sheet'!$Q$10))</f>
        <v>45030.529504611513</v>
      </c>
      <c r="F25" s="56">
        <f>'Detailed Estimate Sheet'!O144+('Detailed Estimate Sheet'!O144*('Detailed Estimate Sheet'!$Q$9+'Detailed Estimate Sheet'!$Q$10+'Detailed Estimate Sheet'!$Q$12))+('Detailed Estimate Sheet'!$Q$11*('Detailed Estimate Sheet'!O144+'Detailed Estimate Sheet'!O144*'Detailed Estimate Sheet'!$Q$9+'Detailed Estimate Sheet'!O144*'Detailed Estimate Sheet'!$Q$10))</f>
        <v>42594.175481686972</v>
      </c>
      <c r="G25" s="56">
        <f>'Detailed Estimate Sheet'!R144</f>
        <v>87624.704986298471</v>
      </c>
    </row>
    <row r="26" spans="2:12" x14ac:dyDescent="0.25">
      <c r="B26" s="48">
        <f>IF(G26&lt;&gt;"",1+MAX($B$18:B25),"")</f>
        <v>7</v>
      </c>
      <c r="C26" s="52" t="str">
        <f>'Detailed Estimate Sheet'!C225</f>
        <v>DIV. 07</v>
      </c>
      <c r="D26" s="8" t="str">
        <f>'Detailed Estimate Sheet'!D225</f>
        <v>THERMAL AND MOISTURE PROTECTION</v>
      </c>
      <c r="E26" s="56">
        <f>'Detailed Estimate Sheet'!H225+('Detailed Estimate Sheet'!H225*('Detailed Estimate Sheet'!$Q$8+'Detailed Estimate Sheet'!$Q$10+'Detailed Estimate Sheet'!$Q$12))+('Detailed Estimate Sheet'!$Q$11*('Detailed Estimate Sheet'!H225+'Detailed Estimate Sheet'!H225*'Detailed Estimate Sheet'!$Q$8+'Detailed Estimate Sheet'!H225*'Detailed Estimate Sheet'!$Q$10))</f>
        <v>44348.876206513698</v>
      </c>
      <c r="F26" s="56">
        <f>'Detailed Estimate Sheet'!O225+('Detailed Estimate Sheet'!O225*('Detailed Estimate Sheet'!$Q$9+'Detailed Estimate Sheet'!$Q$10+'Detailed Estimate Sheet'!$Q$12))+('Detailed Estimate Sheet'!$Q$11*('Detailed Estimate Sheet'!O225+'Detailed Estimate Sheet'!O225*'Detailed Estimate Sheet'!$Q$9+'Detailed Estimate Sheet'!O225*'Detailed Estimate Sheet'!$Q$10))</f>
        <v>74426.605163114611</v>
      </c>
      <c r="G26" s="56">
        <f>'Detailed Estimate Sheet'!R225</f>
        <v>118775.48136962829</v>
      </c>
    </row>
    <row r="27" spans="2:12" x14ac:dyDescent="0.25">
      <c r="B27" s="48">
        <f>IF(G27&lt;&gt;"",1+MAX($B$18:B26),"")</f>
        <v>8</v>
      </c>
      <c r="C27" s="52" t="str">
        <f>'Detailed Estimate Sheet'!C285</f>
        <v>DIV. 08</v>
      </c>
      <c r="D27" s="8" t="str">
        <f>'Detailed Estimate Sheet'!D285</f>
        <v>OPENINGS</v>
      </c>
      <c r="E27" s="56">
        <f>'Detailed Estimate Sheet'!H285+('Detailed Estimate Sheet'!H285*('Detailed Estimate Sheet'!$Q$8+'Detailed Estimate Sheet'!$Q$10+'Detailed Estimate Sheet'!$Q$12))+('Detailed Estimate Sheet'!$Q$11*('Detailed Estimate Sheet'!H285+'Detailed Estimate Sheet'!H285*'Detailed Estimate Sheet'!$Q$8+'Detailed Estimate Sheet'!H285*'Detailed Estimate Sheet'!$Q$10))</f>
        <v>109506.79476880001</v>
      </c>
      <c r="F27" s="56">
        <f>'Detailed Estimate Sheet'!O285+('Detailed Estimate Sheet'!O285*('Detailed Estimate Sheet'!$Q$9+'Detailed Estimate Sheet'!$Q$10+'Detailed Estimate Sheet'!$Q$12))+('Detailed Estimate Sheet'!$Q$11*('Detailed Estimate Sheet'!O285+'Detailed Estimate Sheet'!O285*'Detailed Estimate Sheet'!$Q$9+'Detailed Estimate Sheet'!O285*'Detailed Estimate Sheet'!$Q$10))</f>
        <v>44524.264686598057</v>
      </c>
      <c r="G27" s="56">
        <f>'Detailed Estimate Sheet'!R285</f>
        <v>154031.05945539806</v>
      </c>
    </row>
    <row r="28" spans="2:12" x14ac:dyDescent="0.25">
      <c r="B28" s="48">
        <f>IF(G28&lt;&gt;"",1+MAX($B$18:B27),"")</f>
        <v>9</v>
      </c>
      <c r="C28" s="52" t="str">
        <f>'Detailed Estimate Sheet'!C352</f>
        <v>DIV. 09</v>
      </c>
      <c r="D28" s="8" t="str">
        <f>'Detailed Estimate Sheet'!D352</f>
        <v>FINISHES</v>
      </c>
      <c r="E28" s="56">
        <f>'Detailed Estimate Sheet'!H352+('Detailed Estimate Sheet'!H352*('Detailed Estimate Sheet'!$Q$8+'Detailed Estimate Sheet'!$Q$10+'Detailed Estimate Sheet'!$Q$12))+('Detailed Estimate Sheet'!$Q$11*('Detailed Estimate Sheet'!H352+'Detailed Estimate Sheet'!H352*'Detailed Estimate Sheet'!$Q$8+'Detailed Estimate Sheet'!H352*'Detailed Estimate Sheet'!$Q$10))</f>
        <v>109572.0191974442</v>
      </c>
      <c r="F28" s="56">
        <f>'Detailed Estimate Sheet'!O352+('Detailed Estimate Sheet'!O352*('Detailed Estimate Sheet'!$Q$9+'Detailed Estimate Sheet'!$Q$10+'Detailed Estimate Sheet'!$Q$12))+('Detailed Estimate Sheet'!$Q$11*('Detailed Estimate Sheet'!O352+'Detailed Estimate Sheet'!O352*'Detailed Estimate Sheet'!$Q$9+'Detailed Estimate Sheet'!O352*'Detailed Estimate Sheet'!$Q$10))</f>
        <v>154406.2455957864</v>
      </c>
      <c r="G28" s="56">
        <f>'Detailed Estimate Sheet'!R352</f>
        <v>263978.26479323057</v>
      </c>
    </row>
    <row r="29" spans="2:12" x14ac:dyDescent="0.25">
      <c r="B29" s="48">
        <f>IF(G29&lt;&gt;"",1+MAX($B$18:B28),"")</f>
        <v>10</v>
      </c>
      <c r="C29" s="52" t="str">
        <f>'Detailed Estimate Sheet'!C435</f>
        <v>DIV. 10</v>
      </c>
      <c r="D29" s="8" t="str">
        <f>'Detailed Estimate Sheet'!D435</f>
        <v>SPECIALTIES</v>
      </c>
      <c r="E29" s="56">
        <f>'Detailed Estimate Sheet'!H435+('Detailed Estimate Sheet'!H435*('Detailed Estimate Sheet'!$Q$8+'Detailed Estimate Sheet'!$Q$10+'Detailed Estimate Sheet'!$Q$12))+('Detailed Estimate Sheet'!$Q$11*('Detailed Estimate Sheet'!H435+'Detailed Estimate Sheet'!H435*'Detailed Estimate Sheet'!$Q$8+'Detailed Estimate Sheet'!H435*'Detailed Estimate Sheet'!$Q$10))</f>
        <v>15125.105314978409</v>
      </c>
      <c r="F29" s="56">
        <f>'Detailed Estimate Sheet'!O435+('Detailed Estimate Sheet'!O435*('Detailed Estimate Sheet'!$Q$9+'Detailed Estimate Sheet'!$Q$10+'Detailed Estimate Sheet'!$Q$12))+('Detailed Estimate Sheet'!$Q$11*('Detailed Estimate Sheet'!O435+'Detailed Estimate Sheet'!O435*'Detailed Estimate Sheet'!$Q$9+'Detailed Estimate Sheet'!O435*'Detailed Estimate Sheet'!$Q$10))</f>
        <v>7393.1804476230755</v>
      </c>
      <c r="G29" s="56">
        <f>'Detailed Estimate Sheet'!R435</f>
        <v>22518.285762601488</v>
      </c>
    </row>
    <row r="30" spans="2:12" x14ac:dyDescent="0.25">
      <c r="B30" s="48">
        <f>IF(G30&lt;&gt;"",1+MAX($B$18:B29),"")</f>
        <v>11</v>
      </c>
      <c r="C30" s="52" t="str">
        <f>'Detailed Estimate Sheet'!C474</f>
        <v>DIV. 11</v>
      </c>
      <c r="D30" s="8" t="str">
        <f>'Detailed Estimate Sheet'!D474</f>
        <v>EQUIPMENT</v>
      </c>
      <c r="E30" s="56">
        <f>'Detailed Estimate Sheet'!H474+('Detailed Estimate Sheet'!H474*('Detailed Estimate Sheet'!$Q$8+'Detailed Estimate Sheet'!$Q$10+'Detailed Estimate Sheet'!$Q$12))+('Detailed Estimate Sheet'!$Q$11*('Detailed Estimate Sheet'!H474+'Detailed Estimate Sheet'!H474*'Detailed Estimate Sheet'!$Q$8+'Detailed Estimate Sheet'!H474*'Detailed Estimate Sheet'!$Q$10))</f>
        <v>814375.09118680016</v>
      </c>
      <c r="F30" s="56">
        <f>'Detailed Estimate Sheet'!O474+('Detailed Estimate Sheet'!O474*('Detailed Estimate Sheet'!$Q$9+'Detailed Estimate Sheet'!$Q$10+'Detailed Estimate Sheet'!$Q$12))+('Detailed Estimate Sheet'!$Q$11*('Detailed Estimate Sheet'!O474+'Detailed Estimate Sheet'!O474*'Detailed Estimate Sheet'!$Q$9+'Detailed Estimate Sheet'!O474*'Detailed Estimate Sheet'!$Q$10))</f>
        <v>75509.329830283968</v>
      </c>
      <c r="G30" s="56">
        <f>'Detailed Estimate Sheet'!R474</f>
        <v>889884.42101708415</v>
      </c>
    </row>
    <row r="31" spans="2:12" x14ac:dyDescent="0.25">
      <c r="B31" s="48">
        <f>IF(G31&lt;&gt;"",1+MAX($B$18:B30),"")</f>
        <v>12</v>
      </c>
      <c r="C31" s="52" t="str">
        <f>'Detailed Estimate Sheet'!C567</f>
        <v>DIV. 12</v>
      </c>
      <c r="D31" s="8" t="str">
        <f>'Detailed Estimate Sheet'!D567</f>
        <v>FURNISHINGS</v>
      </c>
      <c r="E31" s="56">
        <f>'Detailed Estimate Sheet'!H567+('Detailed Estimate Sheet'!H567*('Detailed Estimate Sheet'!$Q$8+'Detailed Estimate Sheet'!$Q$10+'Detailed Estimate Sheet'!$Q$12))+('Detailed Estimate Sheet'!$Q$11*('Detailed Estimate Sheet'!H567+'Detailed Estimate Sheet'!H567*'Detailed Estimate Sheet'!$Q$8+'Detailed Estimate Sheet'!H567*'Detailed Estimate Sheet'!$Q$10))</f>
        <v>36081.933660701499</v>
      </c>
      <c r="F31" s="56">
        <f>'Detailed Estimate Sheet'!O567+('Detailed Estimate Sheet'!O567*('Detailed Estimate Sheet'!$Q$9+'Detailed Estimate Sheet'!$Q$10+'Detailed Estimate Sheet'!$Q$12))+('Detailed Estimate Sheet'!$Q$11*('Detailed Estimate Sheet'!O567+'Detailed Estimate Sheet'!O567*'Detailed Estimate Sheet'!$Q$9+'Detailed Estimate Sheet'!O567*'Detailed Estimate Sheet'!$Q$10))</f>
        <v>29396.627245940472</v>
      </c>
      <c r="G31" s="56">
        <f>'Detailed Estimate Sheet'!R567</f>
        <v>65478.560906642029</v>
      </c>
    </row>
    <row r="32" spans="2:12" x14ac:dyDescent="0.25">
      <c r="B32" s="48">
        <f>IF(G32&lt;&gt;"",1+MAX($B$18:B31),"")</f>
        <v>13</v>
      </c>
      <c r="C32" s="52" t="str">
        <f>'Detailed Estimate Sheet'!C629</f>
        <v>DIV. 22</v>
      </c>
      <c r="D32" s="8" t="str">
        <f>'Detailed Estimate Sheet'!D629</f>
        <v>PLUMBING</v>
      </c>
      <c r="E32" s="56">
        <f>'Detailed Estimate Sheet'!H629+('Detailed Estimate Sheet'!H629*('Detailed Estimate Sheet'!$Q$8+'Detailed Estimate Sheet'!$Q$10+'Detailed Estimate Sheet'!$Q$12))+('Detailed Estimate Sheet'!$Q$11*('Detailed Estimate Sheet'!H629+'Detailed Estimate Sheet'!H629*'Detailed Estimate Sheet'!$Q$8+'Detailed Estimate Sheet'!H629*'Detailed Estimate Sheet'!$Q$10))</f>
        <v>37430.933381841998</v>
      </c>
      <c r="F32" s="56">
        <f>'Detailed Estimate Sheet'!O629+('Detailed Estimate Sheet'!O629*('Detailed Estimate Sheet'!$Q$9+'Detailed Estimate Sheet'!$Q$10+'Detailed Estimate Sheet'!$Q$12))+('Detailed Estimate Sheet'!$Q$11*('Detailed Estimate Sheet'!O629+'Detailed Estimate Sheet'!O629*'Detailed Estimate Sheet'!$Q$9+'Detailed Estimate Sheet'!O629*'Detailed Estimate Sheet'!$Q$10))</f>
        <v>18655.456399999995</v>
      </c>
      <c r="G32" s="56">
        <f>'Detailed Estimate Sheet'!R629</f>
        <v>56086.389781841994</v>
      </c>
    </row>
    <row r="33" spans="2:7" x14ac:dyDescent="0.25">
      <c r="B33" s="48">
        <f>IF(G33&lt;&gt;"",1+MAX($B$18:B32),"")</f>
        <v>14</v>
      </c>
      <c r="C33" s="52" t="str">
        <f>'Detailed Estimate Sheet'!C641</f>
        <v>DIV. 23</v>
      </c>
      <c r="D33" s="8" t="str">
        <f>'Detailed Estimate Sheet'!D641</f>
        <v>HEATING, VENTILATION AND AIR CONDITIONING (HVAC)</v>
      </c>
      <c r="E33" s="56">
        <f>'Detailed Estimate Sheet'!H641+('Detailed Estimate Sheet'!H641*('Detailed Estimate Sheet'!$Q$8+'Detailed Estimate Sheet'!$Q$10+'Detailed Estimate Sheet'!$Q$12))+('Detailed Estimate Sheet'!$Q$11*('Detailed Estimate Sheet'!H641+'Detailed Estimate Sheet'!H641*'Detailed Estimate Sheet'!$Q$8+'Detailed Estimate Sheet'!H641*'Detailed Estimate Sheet'!$Q$10))</f>
        <v>68898.742614988019</v>
      </c>
      <c r="F33" s="56">
        <f>'Detailed Estimate Sheet'!O641+('Detailed Estimate Sheet'!O641*('Detailed Estimate Sheet'!$Q$9+'Detailed Estimate Sheet'!$Q$10+'Detailed Estimate Sheet'!$Q$12))+('Detailed Estimate Sheet'!$Q$11*('Detailed Estimate Sheet'!O641+'Detailed Estimate Sheet'!O641*'Detailed Estimate Sheet'!$Q$9+'Detailed Estimate Sheet'!O641*'Detailed Estimate Sheet'!$Q$10))</f>
        <v>48790.2716</v>
      </c>
      <c r="G33" s="56">
        <f>'Detailed Estimate Sheet'!R641</f>
        <v>117689.01421498801</v>
      </c>
    </row>
    <row r="34" spans="2:7" x14ac:dyDescent="0.25">
      <c r="B34" s="48">
        <f>IF(G34&lt;&gt;"",1+MAX($B$18:B33),"")</f>
        <v>15</v>
      </c>
      <c r="C34" s="52" t="str">
        <f>'Detailed Estimate Sheet'!C650</f>
        <v>DIV. 26</v>
      </c>
      <c r="D34" s="8" t="str">
        <f>'Detailed Estimate Sheet'!D650</f>
        <v>ELECTRICAL</v>
      </c>
      <c r="E34" s="56">
        <f>'Detailed Estimate Sheet'!H650+('Detailed Estimate Sheet'!H650*('Detailed Estimate Sheet'!$Q$8+'Detailed Estimate Sheet'!$Q$10+'Detailed Estimate Sheet'!$Q$12))+('Detailed Estimate Sheet'!$Q$11*('Detailed Estimate Sheet'!H650+'Detailed Estimate Sheet'!H650*'Detailed Estimate Sheet'!$Q$8+'Detailed Estimate Sheet'!H650*'Detailed Estimate Sheet'!$Q$10))</f>
        <v>164424.3563248</v>
      </c>
      <c r="F34" s="56">
        <f>'Detailed Estimate Sheet'!O650+('Detailed Estimate Sheet'!O650*('Detailed Estimate Sheet'!$Q$9+'Detailed Estimate Sheet'!$Q$10+'Detailed Estimate Sheet'!$Q$12))+('Detailed Estimate Sheet'!$Q$11*('Detailed Estimate Sheet'!O650+'Detailed Estimate Sheet'!O650*'Detailed Estimate Sheet'!$Q$9+'Detailed Estimate Sheet'!O650*'Detailed Estimate Sheet'!$Q$10))</f>
        <v>58939.440620059984</v>
      </c>
      <c r="G34" s="56">
        <f>'Detailed Estimate Sheet'!R650</f>
        <v>223363.79694486008</v>
      </c>
    </row>
    <row r="35" spans="2:7" x14ac:dyDescent="0.25">
      <c r="B35" s="48">
        <f>IF(G35&lt;&gt;"",1+MAX($B$18:B34),"")</f>
        <v>16</v>
      </c>
      <c r="C35" s="52" t="str">
        <f>'Detailed Estimate Sheet'!C708</f>
        <v>DIV. 31</v>
      </c>
      <c r="D35" s="8" t="str">
        <f>'Detailed Estimate Sheet'!D708</f>
        <v>EARTHWORK</v>
      </c>
      <c r="E35" s="56">
        <f>'Detailed Estimate Sheet'!H708+('Detailed Estimate Sheet'!H708*('Detailed Estimate Sheet'!$Q$8+'Detailed Estimate Sheet'!$Q$10+'Detailed Estimate Sheet'!$Q$12))+('Detailed Estimate Sheet'!$Q$11*('Detailed Estimate Sheet'!H708+'Detailed Estimate Sheet'!H708*'Detailed Estimate Sheet'!$Q$8+'Detailed Estimate Sheet'!H708*'Detailed Estimate Sheet'!$Q$10))</f>
        <v>0</v>
      </c>
      <c r="F35" s="56">
        <f>'Detailed Estimate Sheet'!O708+('Detailed Estimate Sheet'!O708*('Detailed Estimate Sheet'!$Q$9+'Detailed Estimate Sheet'!$Q$10+'Detailed Estimate Sheet'!$Q$12))+('Detailed Estimate Sheet'!$Q$11*('Detailed Estimate Sheet'!O708+'Detailed Estimate Sheet'!O708*'Detailed Estimate Sheet'!$Q$9+'Detailed Estimate Sheet'!O708*'Detailed Estimate Sheet'!$Q$10))</f>
        <v>47102.555428973516</v>
      </c>
      <c r="G35" s="56">
        <f>'Detailed Estimate Sheet'!R708</f>
        <v>47102.555428973523</v>
      </c>
    </row>
    <row r="36" spans="2:7" x14ac:dyDescent="0.25">
      <c r="B36" s="48"/>
      <c r="C36" s="52"/>
      <c r="D36" s="8"/>
      <c r="E36" s="51"/>
      <c r="F36" s="51"/>
      <c r="G36" s="58"/>
    </row>
    <row r="37" spans="2:7" x14ac:dyDescent="0.25">
      <c r="B37" s="48"/>
      <c r="C37" s="52"/>
      <c r="D37" s="51" t="s">
        <v>69</v>
      </c>
      <c r="E37" s="51"/>
      <c r="F37" s="51"/>
      <c r="G37" s="58">
        <f>SUM(G20:G36)</f>
        <v>2562342.5070507424</v>
      </c>
    </row>
    <row r="38" spans="2:7" x14ac:dyDescent="0.25">
      <c r="B38" s="48"/>
      <c r="C38" s="52"/>
      <c r="D38" s="8"/>
      <c r="E38" s="8"/>
      <c r="F38" s="8"/>
      <c r="G38" s="57"/>
    </row>
    <row r="39" spans="2:7" x14ac:dyDescent="0.25">
      <c r="B39" s="48" t="str">
        <f>IF(C39&lt;&gt;"",1+MAX($B$18:B38),"")</f>
        <v/>
      </c>
      <c r="C39" s="52"/>
      <c r="D39" s="8"/>
      <c r="E39" s="8"/>
      <c r="F39" s="8"/>
      <c r="G39" s="54"/>
    </row>
  </sheetData>
  <mergeCells count="16">
    <mergeCell ref="B17:G17"/>
    <mergeCell ref="B15:C16"/>
    <mergeCell ref="B2:G2"/>
    <mergeCell ref="H2:L2"/>
    <mergeCell ref="B3:G3"/>
    <mergeCell ref="I6:M6"/>
    <mergeCell ref="I8:M8"/>
    <mergeCell ref="I9:M9"/>
    <mergeCell ref="B10:G10"/>
    <mergeCell ref="I10:M10"/>
    <mergeCell ref="I11:M11"/>
    <mergeCell ref="I12:M12"/>
    <mergeCell ref="B14:C14"/>
    <mergeCell ref="E14:G14"/>
    <mergeCell ref="E15:G16"/>
    <mergeCell ref="D15:D16"/>
  </mergeCells>
  <printOptions horizontalCentered="1"/>
  <pageMargins left="0.25" right="0.25" top="0.375" bottom="0.375" header="0.25" footer="0.25"/>
  <pageSetup paperSize="9" fitToHeight="0" orientation="landscape" horizontalDpi="300" verticalDpi="300" r:id="rId1"/>
  <headerFooter alignWithMargins="0">
    <oddFooter>&amp;R&amp;"Arial,Bold"&amp;P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AJ718"/>
  <sheetViews>
    <sheetView showGridLines="0" showZeros="0" view="pageBreakPreview" zoomScale="85" zoomScaleNormal="100" zoomScaleSheetLayoutView="100" workbookViewId="0">
      <selection activeCell="D30" sqref="D30"/>
    </sheetView>
  </sheetViews>
  <sheetFormatPr defaultColWidth="9.109375" defaultRowHeight="13.8" x14ac:dyDescent="0.25"/>
  <cols>
    <col min="1" max="1" width="1" style="11" customWidth="1"/>
    <col min="2" max="2" width="6.6640625" style="11" customWidth="1"/>
    <col min="3" max="3" width="12.6640625" style="11" customWidth="1"/>
    <col min="4" max="4" width="60.6640625" style="1" customWidth="1"/>
    <col min="5" max="6" width="12.6640625" style="11" customWidth="1"/>
    <col min="7" max="7" width="12.6640625" style="14" hidden="1" customWidth="1"/>
    <col min="8" max="10" width="12.6640625" style="14" customWidth="1"/>
    <col min="11" max="11" width="12.6640625" style="11" customWidth="1"/>
    <col min="12" max="12" width="12.6640625" style="11" hidden="1" customWidth="1"/>
    <col min="13" max="13" width="12.6640625" style="14" hidden="1" customWidth="1"/>
    <col min="14" max="14" width="12.6640625" style="14" customWidth="1"/>
    <col min="15" max="15" width="12.6640625" style="11" customWidth="1"/>
    <col min="16" max="18" width="12.6640625" style="14" customWidth="1"/>
    <col min="19" max="19" width="12.6640625" style="11" customWidth="1"/>
    <col min="20" max="21" width="12.6640625" style="11" hidden="1" customWidth="1"/>
    <col min="22" max="16384" width="9.109375" style="11"/>
  </cols>
  <sheetData>
    <row r="1" spans="2:26" ht="18" x14ac:dyDescent="0.25">
      <c r="G1" s="50"/>
      <c r="H1" s="50"/>
      <c r="I1" s="50"/>
      <c r="J1" s="50"/>
      <c r="M1" s="50"/>
      <c r="N1" s="50"/>
      <c r="P1" s="50"/>
      <c r="Q1" s="50"/>
      <c r="R1" s="50"/>
      <c r="T1" s="26" t="s">
        <v>39</v>
      </c>
      <c r="U1" s="26" t="s">
        <v>40</v>
      </c>
    </row>
    <row r="2" spans="2:26" ht="21.9" customHeight="1" x14ac:dyDescent="0.25">
      <c r="B2" s="116" t="s">
        <v>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T2" s="25">
        <v>1.1000000000000001</v>
      </c>
      <c r="U2" s="25">
        <v>1.4</v>
      </c>
    </row>
    <row r="3" spans="2:26" x14ac:dyDescent="0.25">
      <c r="B3" s="100" t="s">
        <v>2</v>
      </c>
      <c r="C3" s="101"/>
      <c r="D3" s="101"/>
      <c r="E3" s="101"/>
      <c r="F3" s="101"/>
      <c r="G3" s="101"/>
      <c r="H3" s="110"/>
      <c r="I3" s="119" t="s">
        <v>3</v>
      </c>
      <c r="J3" s="119"/>
      <c r="K3" s="119"/>
      <c r="L3" s="119"/>
      <c r="M3" s="119"/>
      <c r="N3" s="119"/>
      <c r="O3" s="119"/>
      <c r="P3" s="119"/>
      <c r="Q3" s="119"/>
      <c r="R3" s="119"/>
      <c r="T3" s="11">
        <v>0.998</v>
      </c>
      <c r="U3" s="11">
        <v>1.3680000000000001</v>
      </c>
    </row>
    <row r="4" spans="2:26" ht="12.6" customHeight="1" x14ac:dyDescent="0.25">
      <c r="B4" s="94"/>
      <c r="C4" s="95"/>
      <c r="D4" s="95"/>
      <c r="E4" s="95"/>
      <c r="F4" s="95"/>
      <c r="G4" s="95"/>
      <c r="H4" s="96"/>
      <c r="I4" s="122"/>
      <c r="J4" s="122"/>
      <c r="K4" s="122"/>
      <c r="L4" s="122"/>
      <c r="M4" s="122"/>
      <c r="N4" s="122"/>
      <c r="O4" s="122"/>
      <c r="P4" s="122"/>
      <c r="Q4" s="122"/>
      <c r="R4" s="122"/>
    </row>
    <row r="5" spans="2:26" ht="12.6" customHeight="1" x14ac:dyDescent="0.25">
      <c r="B5" s="40"/>
      <c r="C5" s="18"/>
      <c r="D5" s="18"/>
      <c r="E5" s="18"/>
      <c r="F5" s="18"/>
      <c r="G5" s="18"/>
      <c r="H5" s="19"/>
      <c r="I5" s="111" t="s">
        <v>29</v>
      </c>
      <c r="J5" s="111"/>
      <c r="K5" s="111"/>
      <c r="L5" s="111"/>
      <c r="M5" s="111"/>
      <c r="N5" s="111"/>
      <c r="O5" s="111"/>
      <c r="P5" s="111"/>
      <c r="Q5" s="9"/>
      <c r="R5" s="71">
        <f>SUM(I22:I718)</f>
        <v>1105890.5946667085</v>
      </c>
    </row>
    <row r="6" spans="2:26" ht="12.6" customHeight="1" x14ac:dyDescent="0.25">
      <c r="B6" s="41"/>
      <c r="D6" s="11"/>
      <c r="G6" s="11"/>
      <c r="H6" s="20"/>
      <c r="I6" s="111" t="s">
        <v>30</v>
      </c>
      <c r="J6" s="111"/>
      <c r="K6" s="111"/>
      <c r="L6" s="111"/>
      <c r="M6" s="111"/>
      <c r="N6" s="111"/>
      <c r="O6" s="111"/>
      <c r="P6" s="111"/>
      <c r="Q6" s="9"/>
      <c r="R6" s="71">
        <f>SUM(P22:P718)</f>
        <v>704506.22681431181</v>
      </c>
    </row>
    <row r="7" spans="2:26" ht="12.6" customHeight="1" x14ac:dyDescent="0.25">
      <c r="B7" s="41"/>
      <c r="G7" s="11"/>
      <c r="H7" s="20"/>
      <c r="I7" s="111" t="s">
        <v>31</v>
      </c>
      <c r="J7" s="111"/>
      <c r="K7" s="111"/>
      <c r="L7" s="111"/>
      <c r="M7" s="111"/>
      <c r="N7" s="111"/>
      <c r="O7" s="111"/>
      <c r="P7" s="111"/>
      <c r="Q7" s="5"/>
      <c r="R7" s="71">
        <f>SUM(R5:R6)</f>
        <v>1810396.8214810202</v>
      </c>
      <c r="S7" s="82"/>
      <c r="T7" s="37"/>
      <c r="U7" s="37"/>
      <c r="V7" s="37"/>
      <c r="W7" s="37"/>
      <c r="X7" s="37"/>
      <c r="Z7" s="2"/>
    </row>
    <row r="8" spans="2:26" ht="12.6" customHeight="1" x14ac:dyDescent="0.25">
      <c r="B8" s="41"/>
      <c r="G8" s="11"/>
      <c r="H8" s="20"/>
      <c r="I8" s="111" t="s">
        <v>32</v>
      </c>
      <c r="J8" s="111"/>
      <c r="K8" s="111"/>
      <c r="L8" s="111"/>
      <c r="M8" s="111"/>
      <c r="N8" s="111"/>
      <c r="O8" s="111"/>
      <c r="P8" s="111"/>
      <c r="Q8" s="3">
        <v>8.1299999999999997E-2</v>
      </c>
      <c r="R8" s="71">
        <f>R5*Q8</f>
        <v>89908.905346403393</v>
      </c>
      <c r="Z8" s="2"/>
    </row>
    <row r="9" spans="2:26" ht="12.6" customHeight="1" x14ac:dyDescent="0.25">
      <c r="B9" s="41"/>
      <c r="G9" s="11"/>
      <c r="H9" s="20"/>
      <c r="I9" s="111" t="s">
        <v>33</v>
      </c>
      <c r="J9" s="111"/>
      <c r="K9" s="111"/>
      <c r="L9" s="111"/>
      <c r="M9" s="111"/>
      <c r="N9" s="111"/>
      <c r="O9" s="111"/>
      <c r="P9" s="111"/>
      <c r="Q9" s="3">
        <v>0.1</v>
      </c>
      <c r="R9" s="71">
        <f>R6*Q9</f>
        <v>70450.622681431181</v>
      </c>
      <c r="T9" s="37"/>
      <c r="U9" s="37"/>
      <c r="V9" s="37"/>
      <c r="W9" s="37"/>
      <c r="X9" s="37"/>
      <c r="Y9" s="4"/>
      <c r="Z9" s="2"/>
    </row>
    <row r="10" spans="2:26" ht="12.6" customHeight="1" x14ac:dyDescent="0.25">
      <c r="B10" s="41"/>
      <c r="D10" s="36"/>
      <c r="G10" s="11"/>
      <c r="H10" s="20"/>
      <c r="I10" s="111" t="s">
        <v>41</v>
      </c>
      <c r="J10" s="111"/>
      <c r="K10" s="111"/>
      <c r="L10" s="111"/>
      <c r="M10" s="111"/>
      <c r="N10" s="111"/>
      <c r="O10" s="111"/>
      <c r="P10" s="111"/>
      <c r="Q10" s="3">
        <v>0.25</v>
      </c>
      <c r="R10" s="71">
        <f>R7*Q10</f>
        <v>452599.20537025505</v>
      </c>
      <c r="T10" s="37"/>
      <c r="U10" s="37"/>
      <c r="V10" s="37"/>
      <c r="W10" s="37"/>
      <c r="X10" s="37"/>
      <c r="Y10" s="4"/>
      <c r="Z10" s="2"/>
    </row>
    <row r="11" spans="2:26" ht="12.6" customHeight="1" x14ac:dyDescent="0.25">
      <c r="B11" s="41"/>
      <c r="D11" s="36"/>
      <c r="G11" s="11"/>
      <c r="H11" s="20"/>
      <c r="I11" s="111" t="s">
        <v>34</v>
      </c>
      <c r="J11" s="111"/>
      <c r="K11" s="111"/>
      <c r="L11" s="111"/>
      <c r="M11" s="111"/>
      <c r="N11" s="111"/>
      <c r="O11" s="111"/>
      <c r="P11" s="111"/>
      <c r="Q11" s="3">
        <v>0.02</v>
      </c>
      <c r="R11" s="71">
        <f>SUM(R7:R10)*Q11</f>
        <v>48467.111097582201</v>
      </c>
      <c r="T11" s="37"/>
      <c r="U11" s="37"/>
      <c r="V11" s="37"/>
      <c r="W11" s="37"/>
      <c r="X11" s="37"/>
      <c r="Y11" s="4"/>
      <c r="Z11" s="2"/>
    </row>
    <row r="12" spans="2:26" ht="12.6" customHeight="1" x14ac:dyDescent="0.25">
      <c r="B12" s="41"/>
      <c r="G12" s="11"/>
      <c r="H12" s="20"/>
      <c r="I12" s="111" t="s">
        <v>35</v>
      </c>
      <c r="J12" s="111"/>
      <c r="K12" s="111"/>
      <c r="L12" s="111"/>
      <c r="M12" s="111"/>
      <c r="N12" s="111"/>
      <c r="O12" s="111"/>
      <c r="P12" s="111"/>
      <c r="Q12" s="3">
        <v>0.05</v>
      </c>
      <c r="R12" s="71">
        <f>R7*Q12</f>
        <v>90519.841074051015</v>
      </c>
      <c r="S12" s="60"/>
      <c r="T12" s="37"/>
      <c r="U12" s="37"/>
      <c r="V12" s="37"/>
      <c r="W12" s="37"/>
      <c r="X12" s="37"/>
      <c r="Y12" s="4"/>
      <c r="Z12" s="2"/>
    </row>
    <row r="13" spans="2:26" x14ac:dyDescent="0.25">
      <c r="B13" s="42"/>
      <c r="C13" s="21"/>
      <c r="D13" s="21"/>
      <c r="E13" s="21"/>
      <c r="F13" s="21"/>
      <c r="G13" s="21"/>
      <c r="H13" s="22"/>
      <c r="I13" s="113" t="s">
        <v>36</v>
      </c>
      <c r="J13" s="113"/>
      <c r="K13" s="113"/>
      <c r="L13" s="113"/>
      <c r="M13" s="113"/>
      <c r="N13" s="113"/>
      <c r="O13" s="113"/>
      <c r="P13" s="113"/>
      <c r="Q13" s="72"/>
      <c r="R13" s="43">
        <f>SUM(R7:R12)</f>
        <v>2562342.5070507429</v>
      </c>
      <c r="S13" s="82"/>
      <c r="T13" s="37"/>
      <c r="U13" s="37"/>
      <c r="V13" s="37"/>
      <c r="W13" s="37"/>
      <c r="X13" s="37"/>
      <c r="Z13" s="2"/>
    </row>
    <row r="14" spans="2:26" x14ac:dyDescent="0.25">
      <c r="B14" s="44"/>
      <c r="C14" s="37"/>
      <c r="D14" s="37"/>
      <c r="E14" s="37"/>
      <c r="F14" s="37"/>
      <c r="G14" s="37"/>
      <c r="H14" s="38"/>
      <c r="I14" s="113" t="s">
        <v>42</v>
      </c>
      <c r="J14" s="113"/>
      <c r="K14" s="113"/>
      <c r="L14" s="113"/>
      <c r="M14" s="113"/>
      <c r="N14" s="113"/>
      <c r="O14" s="113"/>
      <c r="P14" s="113"/>
      <c r="Q14" s="72"/>
      <c r="R14" s="45">
        <f>SUM(K22:K718)</f>
        <v>7912.9932625898555</v>
      </c>
    </row>
    <row r="15" spans="2:26" ht="12.75" customHeight="1" x14ac:dyDescent="0.25">
      <c r="B15" s="100" t="s">
        <v>38</v>
      </c>
      <c r="C15" s="101"/>
      <c r="D15" s="16" t="s">
        <v>62</v>
      </c>
      <c r="E15" s="100" t="s">
        <v>37</v>
      </c>
      <c r="F15" s="101"/>
      <c r="G15" s="101"/>
      <c r="H15" s="101"/>
      <c r="I15" s="101"/>
      <c r="J15" s="100" t="s">
        <v>27</v>
      </c>
      <c r="K15" s="101"/>
      <c r="L15" s="101"/>
      <c r="M15" s="101"/>
      <c r="N15" s="101"/>
      <c r="O15" s="101"/>
      <c r="P15" s="101"/>
      <c r="Q15" s="101"/>
      <c r="R15" s="110"/>
    </row>
    <row r="16" spans="2:26" x14ac:dyDescent="0.25">
      <c r="B16" s="86">
        <v>45303</v>
      </c>
      <c r="C16" s="87"/>
      <c r="D16" s="108" t="s">
        <v>626</v>
      </c>
      <c r="E16" s="105" t="s">
        <v>627</v>
      </c>
      <c r="F16" s="87"/>
      <c r="G16" s="87"/>
      <c r="H16" s="87"/>
      <c r="I16" s="106"/>
      <c r="J16" s="105" t="s">
        <v>628</v>
      </c>
      <c r="K16" s="87"/>
      <c r="L16" s="87"/>
      <c r="M16" s="87"/>
      <c r="N16" s="87"/>
      <c r="O16" s="87"/>
      <c r="P16" s="87"/>
      <c r="Q16" s="87"/>
      <c r="R16" s="106"/>
    </row>
    <row r="17" spans="2:19" x14ac:dyDescent="0.25">
      <c r="B17" s="88"/>
      <c r="C17" s="89"/>
      <c r="D17" s="109"/>
      <c r="E17" s="88"/>
      <c r="F17" s="89"/>
      <c r="G17" s="89"/>
      <c r="H17" s="89"/>
      <c r="I17" s="107"/>
      <c r="J17" s="88"/>
      <c r="K17" s="89"/>
      <c r="L17" s="89"/>
      <c r="M17" s="89"/>
      <c r="N17" s="89"/>
      <c r="O17" s="89"/>
      <c r="P17" s="89"/>
      <c r="Q17" s="89"/>
      <c r="R17" s="107"/>
    </row>
    <row r="18" spans="2:19" ht="12.75" customHeight="1" x14ac:dyDescent="0.25">
      <c r="B18" s="117" t="s">
        <v>5</v>
      </c>
      <c r="C18" s="117" t="s">
        <v>59</v>
      </c>
      <c r="D18" s="112" t="s">
        <v>1</v>
      </c>
      <c r="E18" s="117" t="s">
        <v>6</v>
      </c>
      <c r="F18" s="112" t="s">
        <v>21</v>
      </c>
      <c r="G18" s="112" t="s">
        <v>20</v>
      </c>
      <c r="H18" s="112"/>
      <c r="I18" s="118"/>
      <c r="J18" s="121" t="s">
        <v>19</v>
      </c>
      <c r="K18" s="121"/>
      <c r="L18" s="121"/>
      <c r="M18" s="121"/>
      <c r="N18" s="121"/>
      <c r="O18" s="118"/>
      <c r="P18" s="118"/>
      <c r="Q18" s="120" t="s">
        <v>4</v>
      </c>
      <c r="R18" s="120" t="s">
        <v>70</v>
      </c>
    </row>
    <row r="19" spans="2:19" ht="27.75" customHeight="1" x14ac:dyDescent="0.25">
      <c r="B19" s="112"/>
      <c r="C19" s="117"/>
      <c r="D19" s="112"/>
      <c r="E19" s="112"/>
      <c r="F19" s="112"/>
      <c r="G19" s="28" t="s">
        <v>18</v>
      </c>
      <c r="H19" s="63" t="s">
        <v>18</v>
      </c>
      <c r="I19" s="63" t="s">
        <v>17</v>
      </c>
      <c r="J19" s="62" t="s">
        <v>22</v>
      </c>
      <c r="K19" s="62" t="s">
        <v>7</v>
      </c>
      <c r="L19" s="29" t="s">
        <v>60</v>
      </c>
      <c r="M19" s="29" t="s">
        <v>61</v>
      </c>
      <c r="N19" s="62" t="s">
        <v>61</v>
      </c>
      <c r="O19" s="62" t="s">
        <v>18</v>
      </c>
      <c r="P19" s="63" t="s">
        <v>17</v>
      </c>
      <c r="Q19" s="121"/>
      <c r="R19" s="121"/>
      <c r="S19" s="12"/>
    </row>
    <row r="20" spans="2:19" s="12" customFormat="1" x14ac:dyDescent="0.25">
      <c r="B20" s="61" t="str">
        <f>IF(F20&lt;&gt;"",1+MAX($B$1:B19),"")</f>
        <v/>
      </c>
      <c r="C20" s="30"/>
      <c r="D20" s="31"/>
      <c r="E20" s="24"/>
      <c r="F20" s="32"/>
      <c r="G20" s="33"/>
      <c r="H20" s="33"/>
      <c r="I20" s="34"/>
      <c r="J20" s="34"/>
      <c r="K20" s="24"/>
      <c r="L20" s="24"/>
      <c r="M20" s="34"/>
      <c r="N20" s="34"/>
      <c r="O20" s="33"/>
      <c r="P20" s="34"/>
      <c r="Q20" s="35"/>
      <c r="R20" s="46"/>
    </row>
    <row r="21" spans="2:19" s="12" customFormat="1" x14ac:dyDescent="0.25">
      <c r="B21" s="13" t="str">
        <f>IF(F21&lt;&gt;"",1+MAX($B$1:B20),"")</f>
        <v/>
      </c>
      <c r="C21" s="13" t="s">
        <v>43</v>
      </c>
      <c r="D21" s="6" t="s">
        <v>8</v>
      </c>
      <c r="E21" s="114" t="s">
        <v>65</v>
      </c>
      <c r="F21" s="114"/>
      <c r="G21" s="114"/>
      <c r="H21" s="53">
        <f>SUM(I22:I24)</f>
        <v>0</v>
      </c>
      <c r="I21" s="7">
        <f t="shared" ref="I21" si="0">F21*H21</f>
        <v>0</v>
      </c>
      <c r="J21" s="7"/>
      <c r="K21" s="115" t="s">
        <v>66</v>
      </c>
      <c r="L21" s="115"/>
      <c r="M21" s="115"/>
      <c r="N21" s="115"/>
      <c r="O21" s="53">
        <f>SUM(P22:P24)</f>
        <v>140000</v>
      </c>
      <c r="P21" s="7">
        <f t="shared" ref="P21" si="1">F21*O21</f>
        <v>0</v>
      </c>
      <c r="Q21" s="47">
        <f>SUM(Q22:Q24)</f>
        <v>140000</v>
      </c>
      <c r="R21" s="47">
        <f>(Q21)+(H21*$Q$8)+(O21*$Q$9)+(Q21*$Q$10)+($Q$11*((Q21)+(H21*$Q$8)+(O21*$Q$9)+(Q21*$Q$10)))+(Q21*$Q$12)</f>
        <v>199780</v>
      </c>
    </row>
    <row r="22" spans="2:19" x14ac:dyDescent="0.25">
      <c r="B22" s="48"/>
      <c r="C22" s="52"/>
      <c r="D22" s="8"/>
      <c r="E22" s="23"/>
      <c r="F22" s="27"/>
      <c r="G22" s="17"/>
      <c r="H22" s="17">
        <f>G22*$T$2</f>
        <v>0</v>
      </c>
      <c r="I22" s="17">
        <f t="shared" ref="I22" si="2">F22*H22</f>
        <v>0</v>
      </c>
      <c r="J22" s="15"/>
      <c r="K22" s="10">
        <f>F22*J22</f>
        <v>0</v>
      </c>
      <c r="L22" s="10"/>
      <c r="M22" s="17"/>
      <c r="N22" s="17">
        <f>M22*$U$2</f>
        <v>0</v>
      </c>
      <c r="O22" s="17">
        <f>J22*N22</f>
        <v>0</v>
      </c>
      <c r="P22" s="17">
        <f>F22*O22</f>
        <v>0</v>
      </c>
      <c r="Q22" s="17">
        <f t="shared" ref="Q22" si="3">I22+P22</f>
        <v>0</v>
      </c>
      <c r="R22" s="49"/>
      <c r="S22" s="12"/>
    </row>
    <row r="23" spans="2:19" s="12" customFormat="1" x14ac:dyDescent="0.25">
      <c r="B23" s="48">
        <f>IF(F23&lt;&gt;"",1+MAX($B$22:B22),"")</f>
        <v>1</v>
      </c>
      <c r="C23" s="52"/>
      <c r="D23" s="8" t="s">
        <v>63</v>
      </c>
      <c r="E23" s="23" t="s">
        <v>64</v>
      </c>
      <c r="F23" s="39">
        <v>1</v>
      </c>
      <c r="G23" s="73"/>
      <c r="H23" s="73">
        <f t="shared" ref="H23:H24" si="4">G23*$T$2</f>
        <v>0</v>
      </c>
      <c r="I23" s="73">
        <f t="shared" ref="I23:I24" si="5">F23*H23</f>
        <v>0</v>
      </c>
      <c r="J23" s="74"/>
      <c r="K23" s="75">
        <f t="shared" ref="K23:K24" si="6">F23*J23</f>
        <v>0</v>
      </c>
      <c r="L23" s="75"/>
      <c r="M23" s="73"/>
      <c r="N23" s="73">
        <f t="shared" ref="N23:N24" si="7">M23*$U$2</f>
        <v>0</v>
      </c>
      <c r="O23" s="17">
        <v>140000</v>
      </c>
      <c r="P23" s="17">
        <f t="shared" ref="P23:P24" si="8">F23*O23</f>
        <v>140000</v>
      </c>
      <c r="Q23" s="17">
        <f t="shared" ref="Q23:Q24" si="9">I23+P23</f>
        <v>140000</v>
      </c>
      <c r="R23" s="49"/>
    </row>
    <row r="24" spans="2:19" s="12" customFormat="1" x14ac:dyDescent="0.25">
      <c r="B24" s="48" t="str">
        <f>IF(F24&lt;&gt;"",1+MAX($B$22:B23),"")</f>
        <v/>
      </c>
      <c r="C24" s="52"/>
      <c r="D24" s="8"/>
      <c r="E24" s="23"/>
      <c r="F24" s="39"/>
      <c r="G24" s="17"/>
      <c r="H24" s="17">
        <f t="shared" si="4"/>
        <v>0</v>
      </c>
      <c r="I24" s="17">
        <f t="shared" si="5"/>
        <v>0</v>
      </c>
      <c r="J24" s="15"/>
      <c r="K24" s="10">
        <f t="shared" si="6"/>
        <v>0</v>
      </c>
      <c r="L24" s="10"/>
      <c r="M24" s="17"/>
      <c r="N24" s="17">
        <f t="shared" si="7"/>
        <v>0</v>
      </c>
      <c r="O24" s="17">
        <f t="shared" ref="O24" si="10">J24*N24</f>
        <v>0</v>
      </c>
      <c r="P24" s="17">
        <f t="shared" si="8"/>
        <v>0</v>
      </c>
      <c r="Q24" s="17">
        <f t="shared" si="9"/>
        <v>0</v>
      </c>
      <c r="R24" s="49"/>
    </row>
    <row r="25" spans="2:19" s="12" customFormat="1" ht="12.75" customHeight="1" x14ac:dyDescent="0.25">
      <c r="B25" s="13" t="str">
        <f>IF(F25&lt;&gt;"",1+MAX($B$22:B24),"")</f>
        <v/>
      </c>
      <c r="C25" s="13" t="s">
        <v>44</v>
      </c>
      <c r="D25" s="6" t="s">
        <v>9</v>
      </c>
      <c r="E25" s="114" t="s">
        <v>65</v>
      </c>
      <c r="F25" s="114"/>
      <c r="G25" s="114"/>
      <c r="H25" s="53">
        <f>SUM(I26:I66)</f>
        <v>10081.161749999999</v>
      </c>
      <c r="I25" s="7">
        <f t="shared" ref="I25:I66" si="11">F25*H25</f>
        <v>0</v>
      </c>
      <c r="J25" s="7"/>
      <c r="K25" s="115" t="s">
        <v>66</v>
      </c>
      <c r="L25" s="115"/>
      <c r="M25" s="115"/>
      <c r="N25" s="115"/>
      <c r="O25" s="53">
        <f>SUM(P26:P66)</f>
        <v>59492.158745879977</v>
      </c>
      <c r="P25" s="7">
        <f t="shared" ref="P25:P66" si="12">F25*O25</f>
        <v>0</v>
      </c>
      <c r="Q25" s="47">
        <f>SUM(Q26:Q66)</f>
        <v>69573.320495879976</v>
      </c>
      <c r="R25" s="47">
        <f>(Q25)+(H25*$Q$8)+(O25*$Q$9)+(Q25*$Q$10)+($Q$11*((Q25)+(H25*$Q$8)+(O25*$Q$9)+(Q25*$Q$10)))+(Q25*$Q$12)</f>
        <v>99088.84026840124</v>
      </c>
    </row>
    <row r="26" spans="2:19" x14ac:dyDescent="0.25">
      <c r="B26" s="48" t="str">
        <f>IF(F26&lt;&gt;"",1+MAX($B$22:B25),"")</f>
        <v/>
      </c>
      <c r="C26" s="52"/>
      <c r="D26" s="8"/>
      <c r="E26" s="23"/>
      <c r="F26" s="39"/>
      <c r="G26" s="17"/>
      <c r="H26" s="17">
        <f t="shared" ref="H26:H66" si="13">G26*$T$2</f>
        <v>0</v>
      </c>
      <c r="I26" s="17">
        <f t="shared" si="11"/>
        <v>0</v>
      </c>
      <c r="J26" s="15"/>
      <c r="K26" s="10">
        <f t="shared" ref="K26:K66" si="14">F26*J26</f>
        <v>0</v>
      </c>
      <c r="L26" s="10"/>
      <c r="M26" s="17"/>
      <c r="N26" s="17">
        <f t="shared" ref="N26:N66" si="15">M26*$U$2</f>
        <v>0</v>
      </c>
      <c r="O26" s="17">
        <f t="shared" ref="O26:O66" si="16">J26*N26</f>
        <v>0</v>
      </c>
      <c r="P26" s="17">
        <f t="shared" si="12"/>
        <v>0</v>
      </c>
      <c r="Q26" s="17">
        <f t="shared" ref="Q26:Q66" si="17">I26+P26</f>
        <v>0</v>
      </c>
      <c r="R26" s="49"/>
      <c r="S26" s="12"/>
    </row>
    <row r="27" spans="2:19" x14ac:dyDescent="0.25">
      <c r="B27" s="64" t="str">
        <f>IF(F27&lt;&gt;"",1+MAX($B$22:B26),"")</f>
        <v/>
      </c>
      <c r="C27" s="65"/>
      <c r="D27" s="66" t="s">
        <v>136</v>
      </c>
      <c r="E27" s="23"/>
      <c r="F27" s="39"/>
      <c r="G27" s="17"/>
      <c r="H27" s="17">
        <f t="shared" si="13"/>
        <v>0</v>
      </c>
      <c r="I27" s="17">
        <f t="shared" si="11"/>
        <v>0</v>
      </c>
      <c r="J27" s="15"/>
      <c r="K27" s="10">
        <f t="shared" si="14"/>
        <v>0</v>
      </c>
      <c r="L27" s="10"/>
      <c r="M27" s="17"/>
      <c r="N27" s="17">
        <f t="shared" si="15"/>
        <v>0</v>
      </c>
      <c r="O27" s="17">
        <f t="shared" si="16"/>
        <v>0</v>
      </c>
      <c r="P27" s="17">
        <f t="shared" si="12"/>
        <v>0</v>
      </c>
      <c r="Q27" s="17">
        <f t="shared" si="17"/>
        <v>0</v>
      </c>
      <c r="R27" s="49"/>
    </row>
    <row r="28" spans="2:19" x14ac:dyDescent="0.25">
      <c r="B28" s="48">
        <f>IF(F28&lt;&gt;"",1+MAX($B$22:B27),"")</f>
        <v>2</v>
      </c>
      <c r="C28" s="123" t="s">
        <v>269</v>
      </c>
      <c r="D28" s="8" t="s">
        <v>167</v>
      </c>
      <c r="E28" s="23" t="s">
        <v>77</v>
      </c>
      <c r="F28" s="39">
        <v>75.040000000000006</v>
      </c>
      <c r="G28" s="73"/>
      <c r="H28" s="73">
        <f t="shared" si="13"/>
        <v>0</v>
      </c>
      <c r="I28" s="73">
        <f t="shared" si="11"/>
        <v>0</v>
      </c>
      <c r="J28" s="15">
        <v>7.4999999999999997E-2</v>
      </c>
      <c r="K28" s="10">
        <f t="shared" si="14"/>
        <v>5.6280000000000001</v>
      </c>
      <c r="L28" s="10" t="s">
        <v>682</v>
      </c>
      <c r="M28" s="17">
        <v>42.1</v>
      </c>
      <c r="N28" s="17">
        <f t="shared" si="15"/>
        <v>58.94</v>
      </c>
      <c r="O28" s="17">
        <f t="shared" si="16"/>
        <v>4.4204999999999997</v>
      </c>
      <c r="P28" s="17">
        <f t="shared" si="12"/>
        <v>331.71431999999999</v>
      </c>
      <c r="Q28" s="17">
        <f t="shared" si="17"/>
        <v>331.71431999999999</v>
      </c>
      <c r="R28" s="49"/>
    </row>
    <row r="29" spans="2:19" x14ac:dyDescent="0.25">
      <c r="B29" s="48">
        <f>IF(F29&lt;&gt;"",1+MAX($B$22:B28),"")</f>
        <v>3</v>
      </c>
      <c r="C29" s="123"/>
      <c r="D29" s="8" t="s">
        <v>168</v>
      </c>
      <c r="E29" s="23" t="s">
        <v>79</v>
      </c>
      <c r="F29" s="39">
        <v>113.28</v>
      </c>
      <c r="G29" s="73"/>
      <c r="H29" s="73">
        <f t="shared" si="13"/>
        <v>0</v>
      </c>
      <c r="I29" s="73">
        <f t="shared" si="11"/>
        <v>0</v>
      </c>
      <c r="J29" s="15">
        <v>3.5000000000000003E-2</v>
      </c>
      <c r="K29" s="10">
        <f t="shared" si="14"/>
        <v>3.9648000000000003</v>
      </c>
      <c r="L29" s="76" t="s">
        <v>690</v>
      </c>
      <c r="M29" s="77">
        <v>114.74</v>
      </c>
      <c r="N29" s="17">
        <f t="shared" si="15"/>
        <v>160.636</v>
      </c>
      <c r="O29" s="17">
        <f t="shared" si="16"/>
        <v>5.6222600000000007</v>
      </c>
      <c r="P29" s="17">
        <f t="shared" si="12"/>
        <v>636.88961280000012</v>
      </c>
      <c r="Q29" s="17">
        <f t="shared" si="17"/>
        <v>636.88961280000012</v>
      </c>
      <c r="R29" s="49"/>
      <c r="S29" s="12"/>
    </row>
    <row r="30" spans="2:19" x14ac:dyDescent="0.25">
      <c r="B30" s="48">
        <f>IF(F30&lt;&gt;"",1+MAX($B$22:B29),"")</f>
        <v>4</v>
      </c>
      <c r="C30" s="123"/>
      <c r="D30" s="8" t="s">
        <v>197</v>
      </c>
      <c r="E30" s="23" t="s">
        <v>77</v>
      </c>
      <c r="F30" s="39">
        <f>43.9*10+19.9*8.75</f>
        <v>613.125</v>
      </c>
      <c r="G30" s="73"/>
      <c r="H30" s="73">
        <f t="shared" si="13"/>
        <v>0</v>
      </c>
      <c r="I30" s="73">
        <f t="shared" si="11"/>
        <v>0</v>
      </c>
      <c r="J30" s="15">
        <v>5.1999999999999998E-2</v>
      </c>
      <c r="K30" s="10">
        <f t="shared" si="14"/>
        <v>31.8825</v>
      </c>
      <c r="L30" s="10" t="s">
        <v>682</v>
      </c>
      <c r="M30" s="17">
        <v>42.1</v>
      </c>
      <c r="N30" s="17">
        <f t="shared" si="15"/>
        <v>58.94</v>
      </c>
      <c r="O30" s="17">
        <f t="shared" si="16"/>
        <v>3.0648799999999996</v>
      </c>
      <c r="P30" s="17">
        <f t="shared" si="12"/>
        <v>1879.1545499999997</v>
      </c>
      <c r="Q30" s="17">
        <f t="shared" si="17"/>
        <v>1879.1545499999997</v>
      </c>
      <c r="R30" s="49"/>
      <c r="S30" s="12"/>
    </row>
    <row r="31" spans="2:19" s="12" customFormat="1" x14ac:dyDescent="0.25">
      <c r="B31" s="48">
        <f>IF(F31&lt;&gt;"",1+MAX($B$22:B30),"")</f>
        <v>5</v>
      </c>
      <c r="C31" s="123"/>
      <c r="D31" s="8" t="s">
        <v>208</v>
      </c>
      <c r="E31" s="23" t="s">
        <v>98</v>
      </c>
      <c r="F31" s="39">
        <v>1</v>
      </c>
      <c r="G31" s="73"/>
      <c r="H31" s="73">
        <f t="shared" si="13"/>
        <v>0</v>
      </c>
      <c r="I31" s="73">
        <f t="shared" si="11"/>
        <v>0</v>
      </c>
      <c r="J31" s="15">
        <v>1.95</v>
      </c>
      <c r="K31" s="10">
        <f t="shared" si="14"/>
        <v>1.95</v>
      </c>
      <c r="L31" s="10" t="s">
        <v>682</v>
      </c>
      <c r="M31" s="17">
        <v>42.1</v>
      </c>
      <c r="N31" s="17">
        <f t="shared" si="15"/>
        <v>58.94</v>
      </c>
      <c r="O31" s="17">
        <f t="shared" si="16"/>
        <v>114.93299999999999</v>
      </c>
      <c r="P31" s="17">
        <f t="shared" si="12"/>
        <v>114.93299999999999</v>
      </c>
      <c r="Q31" s="17">
        <f t="shared" si="17"/>
        <v>114.93299999999999</v>
      </c>
      <c r="R31" s="49"/>
    </row>
    <row r="32" spans="2:19" s="12" customFormat="1" x14ac:dyDescent="0.25">
      <c r="B32" s="48">
        <f>IF(F32&lt;&gt;"",1+MAX($B$22:B31),"")</f>
        <v>6</v>
      </c>
      <c r="C32" s="123"/>
      <c r="D32" s="8" t="s">
        <v>209</v>
      </c>
      <c r="E32" s="23" t="s">
        <v>79</v>
      </c>
      <c r="F32" s="39">
        <v>107.62</v>
      </c>
      <c r="G32" s="73"/>
      <c r="H32" s="73">
        <f t="shared" si="13"/>
        <v>0</v>
      </c>
      <c r="I32" s="73">
        <f t="shared" si="11"/>
        <v>0</v>
      </c>
      <c r="J32" s="15">
        <v>0.16500000000000001</v>
      </c>
      <c r="K32" s="10">
        <f t="shared" si="14"/>
        <v>17.757300000000001</v>
      </c>
      <c r="L32" s="10" t="s">
        <v>682</v>
      </c>
      <c r="M32" s="17">
        <v>42.1</v>
      </c>
      <c r="N32" s="17">
        <f t="shared" si="15"/>
        <v>58.94</v>
      </c>
      <c r="O32" s="17">
        <f t="shared" si="16"/>
        <v>9.7250999999999994</v>
      </c>
      <c r="P32" s="17">
        <f t="shared" si="12"/>
        <v>1046.615262</v>
      </c>
      <c r="Q32" s="17">
        <f t="shared" si="17"/>
        <v>1046.615262</v>
      </c>
      <c r="R32" s="49"/>
    </row>
    <row r="33" spans="2:18" s="12" customFormat="1" x14ac:dyDescent="0.25">
      <c r="B33" s="48">
        <f>IF(F33&lt;&gt;"",1+MAX($B$22:B32),"")</f>
        <v>7</v>
      </c>
      <c r="C33" s="123"/>
      <c r="D33" s="8" t="s">
        <v>221</v>
      </c>
      <c r="E33" s="23" t="s">
        <v>77</v>
      </c>
      <c r="F33" s="39">
        <v>871.57</v>
      </c>
      <c r="G33" s="73"/>
      <c r="H33" s="73">
        <f t="shared" si="13"/>
        <v>0</v>
      </c>
      <c r="I33" s="73">
        <f t="shared" si="11"/>
        <v>0</v>
      </c>
      <c r="J33" s="15">
        <v>7.4999999999999997E-2</v>
      </c>
      <c r="K33" s="10">
        <f t="shared" si="14"/>
        <v>65.367750000000001</v>
      </c>
      <c r="L33" s="10" t="s">
        <v>682</v>
      </c>
      <c r="M33" s="17">
        <v>42.1</v>
      </c>
      <c r="N33" s="17">
        <f t="shared" si="15"/>
        <v>58.94</v>
      </c>
      <c r="O33" s="17">
        <f t="shared" si="16"/>
        <v>4.4204999999999997</v>
      </c>
      <c r="P33" s="17">
        <f t="shared" si="12"/>
        <v>3852.775185</v>
      </c>
      <c r="Q33" s="17">
        <f t="shared" si="17"/>
        <v>3852.775185</v>
      </c>
      <c r="R33" s="49"/>
    </row>
    <row r="34" spans="2:18" s="12" customFormat="1" x14ac:dyDescent="0.25">
      <c r="B34" s="48">
        <f>IF(F34&lt;&gt;"",1+MAX($B$22:B33),"")</f>
        <v>8</v>
      </c>
      <c r="C34" s="123"/>
      <c r="D34" s="8" t="s">
        <v>222</v>
      </c>
      <c r="E34" s="23" t="s">
        <v>98</v>
      </c>
      <c r="F34" s="39">
        <f>3+9</f>
        <v>12</v>
      </c>
      <c r="G34" s="73"/>
      <c r="H34" s="73">
        <f t="shared" si="13"/>
        <v>0</v>
      </c>
      <c r="I34" s="73">
        <f t="shared" si="11"/>
        <v>0</v>
      </c>
      <c r="J34" s="15">
        <v>2.02</v>
      </c>
      <c r="K34" s="10">
        <f t="shared" si="14"/>
        <v>24.240000000000002</v>
      </c>
      <c r="L34" s="10" t="s">
        <v>682</v>
      </c>
      <c r="M34" s="17">
        <v>42.1</v>
      </c>
      <c r="N34" s="17">
        <f t="shared" si="15"/>
        <v>58.94</v>
      </c>
      <c r="O34" s="17">
        <f t="shared" si="16"/>
        <v>119.05879999999999</v>
      </c>
      <c r="P34" s="17">
        <f t="shared" si="12"/>
        <v>1428.7055999999998</v>
      </c>
      <c r="Q34" s="17">
        <f t="shared" si="17"/>
        <v>1428.7055999999998</v>
      </c>
      <c r="R34" s="49"/>
    </row>
    <row r="35" spans="2:18" s="12" customFormat="1" ht="27.6" x14ac:dyDescent="0.25">
      <c r="B35" s="48">
        <f>IF(F35&lt;&gt;"",1+MAX($B$22:B34),"")</f>
        <v>9</v>
      </c>
      <c r="C35" s="123"/>
      <c r="D35" s="8" t="s">
        <v>210</v>
      </c>
      <c r="E35" s="23" t="s">
        <v>98</v>
      </c>
      <c r="F35" s="39">
        <v>1</v>
      </c>
      <c r="G35" s="73"/>
      <c r="H35" s="73">
        <f t="shared" si="13"/>
        <v>0</v>
      </c>
      <c r="I35" s="73">
        <f t="shared" si="11"/>
        <v>0</v>
      </c>
      <c r="J35" s="15">
        <v>2.2749999999999999</v>
      </c>
      <c r="K35" s="10">
        <f t="shared" si="14"/>
        <v>2.2749999999999999</v>
      </c>
      <c r="L35" s="10" t="s">
        <v>682</v>
      </c>
      <c r="M35" s="17">
        <v>42.1</v>
      </c>
      <c r="N35" s="17">
        <f t="shared" si="15"/>
        <v>58.94</v>
      </c>
      <c r="O35" s="17">
        <f t="shared" si="16"/>
        <v>134.08849999999998</v>
      </c>
      <c r="P35" s="17">
        <f t="shared" si="12"/>
        <v>134.08849999999998</v>
      </c>
      <c r="Q35" s="17">
        <f t="shared" si="17"/>
        <v>134.08849999999998</v>
      </c>
      <c r="R35" s="49"/>
    </row>
    <row r="36" spans="2:18" s="12" customFormat="1" x14ac:dyDescent="0.25">
      <c r="B36" s="48">
        <f>IF(F36&lt;&gt;"",1+MAX($B$22:B35),"")</f>
        <v>10</v>
      </c>
      <c r="C36" s="123"/>
      <c r="D36" s="8" t="s">
        <v>631</v>
      </c>
      <c r="E36" s="23" t="s">
        <v>98</v>
      </c>
      <c r="F36" s="39">
        <v>2</v>
      </c>
      <c r="G36" s="73"/>
      <c r="H36" s="73">
        <f t="shared" si="13"/>
        <v>0</v>
      </c>
      <c r="I36" s="73">
        <f t="shared" si="11"/>
        <v>0</v>
      </c>
      <c r="J36" s="15">
        <v>2.7850000000000001</v>
      </c>
      <c r="K36" s="10">
        <f t="shared" si="14"/>
        <v>5.57</v>
      </c>
      <c r="L36" s="10" t="s">
        <v>682</v>
      </c>
      <c r="M36" s="17">
        <v>42.1</v>
      </c>
      <c r="N36" s="17">
        <f t="shared" si="15"/>
        <v>58.94</v>
      </c>
      <c r="O36" s="17">
        <f t="shared" si="16"/>
        <v>164.14789999999999</v>
      </c>
      <c r="P36" s="17">
        <f t="shared" si="12"/>
        <v>328.29579999999999</v>
      </c>
      <c r="Q36" s="17">
        <f t="shared" si="17"/>
        <v>328.29579999999999</v>
      </c>
      <c r="R36" s="49"/>
    </row>
    <row r="37" spans="2:18" s="12" customFormat="1" x14ac:dyDescent="0.25">
      <c r="B37" s="48">
        <f>IF(F37&lt;&gt;"",1+MAX($B$22:B36),"")</f>
        <v>11</v>
      </c>
      <c r="C37" s="123"/>
      <c r="D37" s="8" t="s">
        <v>632</v>
      </c>
      <c r="E37" s="23" t="s">
        <v>77</v>
      </c>
      <c r="F37" s="39">
        <v>50.16</v>
      </c>
      <c r="G37" s="73"/>
      <c r="H37" s="73">
        <f t="shared" si="13"/>
        <v>0</v>
      </c>
      <c r="I37" s="73">
        <f t="shared" si="11"/>
        <v>0</v>
      </c>
      <c r="J37" s="15">
        <v>5.1999999999999998E-2</v>
      </c>
      <c r="K37" s="10">
        <f t="shared" si="14"/>
        <v>2.6083199999999995</v>
      </c>
      <c r="L37" s="10" t="s">
        <v>682</v>
      </c>
      <c r="M37" s="17">
        <v>42.1</v>
      </c>
      <c r="N37" s="17">
        <f t="shared" si="15"/>
        <v>58.94</v>
      </c>
      <c r="O37" s="17">
        <f t="shared" si="16"/>
        <v>3.0648799999999996</v>
      </c>
      <c r="P37" s="17">
        <f t="shared" si="12"/>
        <v>153.73438079999997</v>
      </c>
      <c r="Q37" s="17">
        <f t="shared" si="17"/>
        <v>153.73438079999997</v>
      </c>
      <c r="R37" s="49"/>
    </row>
    <row r="38" spans="2:18" s="12" customFormat="1" x14ac:dyDescent="0.25">
      <c r="B38" s="48">
        <f>IF(F38&lt;&gt;"",1+MAX($B$22:B37),"")</f>
        <v>12</v>
      </c>
      <c r="C38" s="123"/>
      <c r="D38" s="8" t="s">
        <v>211</v>
      </c>
      <c r="E38" s="23" t="s">
        <v>98</v>
      </c>
      <c r="F38" s="39">
        <v>6</v>
      </c>
      <c r="G38" s="73"/>
      <c r="H38" s="73">
        <f t="shared" si="13"/>
        <v>0</v>
      </c>
      <c r="I38" s="73">
        <f t="shared" si="11"/>
        <v>0</v>
      </c>
      <c r="J38" s="15">
        <v>3.5</v>
      </c>
      <c r="K38" s="10">
        <f t="shared" si="14"/>
        <v>21</v>
      </c>
      <c r="L38" s="10" t="s">
        <v>682</v>
      </c>
      <c r="M38" s="17">
        <v>42.1</v>
      </c>
      <c r="N38" s="17">
        <f t="shared" si="15"/>
        <v>58.94</v>
      </c>
      <c r="O38" s="17">
        <f t="shared" si="16"/>
        <v>206.29</v>
      </c>
      <c r="P38" s="17">
        <f t="shared" si="12"/>
        <v>1237.74</v>
      </c>
      <c r="Q38" s="17">
        <f t="shared" si="17"/>
        <v>1237.74</v>
      </c>
      <c r="R38" s="49"/>
    </row>
    <row r="39" spans="2:18" s="12" customFormat="1" x14ac:dyDescent="0.25">
      <c r="B39" s="48">
        <f>IF(F39&lt;&gt;"",1+MAX($B$22:B38),"")</f>
        <v>13</v>
      </c>
      <c r="C39" s="123"/>
      <c r="D39" s="8" t="s">
        <v>212</v>
      </c>
      <c r="E39" s="23" t="s">
        <v>77</v>
      </c>
      <c r="F39" s="39">
        <v>17.05</v>
      </c>
      <c r="G39" s="73"/>
      <c r="H39" s="73">
        <f t="shared" si="13"/>
        <v>0</v>
      </c>
      <c r="I39" s="73">
        <f t="shared" si="11"/>
        <v>0</v>
      </c>
      <c r="J39" s="15">
        <v>5.1999999999999998E-2</v>
      </c>
      <c r="K39" s="10">
        <f t="shared" si="14"/>
        <v>0.88659999999999994</v>
      </c>
      <c r="L39" s="10" t="s">
        <v>682</v>
      </c>
      <c r="M39" s="17">
        <v>42.1</v>
      </c>
      <c r="N39" s="17">
        <f t="shared" si="15"/>
        <v>58.94</v>
      </c>
      <c r="O39" s="17">
        <f t="shared" si="16"/>
        <v>3.0648799999999996</v>
      </c>
      <c r="P39" s="17">
        <f t="shared" si="12"/>
        <v>52.256203999999997</v>
      </c>
      <c r="Q39" s="17">
        <f t="shared" si="17"/>
        <v>52.256203999999997</v>
      </c>
      <c r="R39" s="49"/>
    </row>
    <row r="40" spans="2:18" s="12" customFormat="1" x14ac:dyDescent="0.25">
      <c r="B40" s="48">
        <f>IF(F40&lt;&gt;"",1+MAX($B$22:B39),"")</f>
        <v>14</v>
      </c>
      <c r="C40" s="123"/>
      <c r="D40" s="8" t="s">
        <v>213</v>
      </c>
      <c r="E40" s="23" t="s">
        <v>77</v>
      </c>
      <c r="F40" s="39">
        <v>124.71</v>
      </c>
      <c r="G40" s="73"/>
      <c r="H40" s="73">
        <f t="shared" si="13"/>
        <v>0</v>
      </c>
      <c r="I40" s="73">
        <f t="shared" si="11"/>
        <v>0</v>
      </c>
      <c r="J40" s="15">
        <v>5.1999999999999998E-2</v>
      </c>
      <c r="K40" s="10">
        <f t="shared" si="14"/>
        <v>6.4849199999999998</v>
      </c>
      <c r="L40" s="10" t="s">
        <v>682</v>
      </c>
      <c r="M40" s="17">
        <v>42.1</v>
      </c>
      <c r="N40" s="17">
        <f t="shared" si="15"/>
        <v>58.94</v>
      </c>
      <c r="O40" s="17">
        <f t="shared" si="16"/>
        <v>3.0648799999999996</v>
      </c>
      <c r="P40" s="17">
        <f t="shared" si="12"/>
        <v>382.22118479999995</v>
      </c>
      <c r="Q40" s="17">
        <f t="shared" si="17"/>
        <v>382.22118479999995</v>
      </c>
      <c r="R40" s="49"/>
    </row>
    <row r="41" spans="2:18" s="12" customFormat="1" x14ac:dyDescent="0.25">
      <c r="B41" s="48">
        <f>IF(F41&lt;&gt;"",1+MAX($B$22:B40),"")</f>
        <v>15</v>
      </c>
      <c r="C41" s="123"/>
      <c r="D41" s="8" t="s">
        <v>214</v>
      </c>
      <c r="E41" s="23" t="s">
        <v>98</v>
      </c>
      <c r="F41" s="39">
        <v>1</v>
      </c>
      <c r="G41" s="73"/>
      <c r="H41" s="73">
        <f t="shared" si="13"/>
        <v>0</v>
      </c>
      <c r="I41" s="73">
        <f t="shared" si="11"/>
        <v>0</v>
      </c>
      <c r="J41" s="15">
        <v>2.5</v>
      </c>
      <c r="K41" s="10">
        <f t="shared" si="14"/>
        <v>2.5</v>
      </c>
      <c r="L41" s="10" t="s">
        <v>682</v>
      </c>
      <c r="M41" s="17">
        <v>42.1</v>
      </c>
      <c r="N41" s="17">
        <f t="shared" si="15"/>
        <v>58.94</v>
      </c>
      <c r="O41" s="17">
        <f t="shared" si="16"/>
        <v>147.35</v>
      </c>
      <c r="P41" s="17">
        <f t="shared" si="12"/>
        <v>147.35</v>
      </c>
      <c r="Q41" s="17">
        <f t="shared" si="17"/>
        <v>147.35</v>
      </c>
      <c r="R41" s="49"/>
    </row>
    <row r="42" spans="2:18" s="12" customFormat="1" x14ac:dyDescent="0.25">
      <c r="B42" s="48">
        <f>IF(F42&lt;&gt;"",1+MAX($B$22:B41),"")</f>
        <v>16</v>
      </c>
      <c r="C42" s="123"/>
      <c r="D42" s="8" t="s">
        <v>223</v>
      </c>
      <c r="E42" s="23" t="s">
        <v>77</v>
      </c>
      <c r="F42" s="39">
        <f>159.48*8.33</f>
        <v>1328.4684</v>
      </c>
      <c r="G42" s="73"/>
      <c r="H42" s="73">
        <f t="shared" si="13"/>
        <v>0</v>
      </c>
      <c r="I42" s="73">
        <f t="shared" si="11"/>
        <v>0</v>
      </c>
      <c r="J42" s="15">
        <v>5.1999999999999998E-2</v>
      </c>
      <c r="K42" s="10">
        <f t="shared" si="14"/>
        <v>69.08035679999999</v>
      </c>
      <c r="L42" s="10" t="s">
        <v>682</v>
      </c>
      <c r="M42" s="17">
        <v>42.1</v>
      </c>
      <c r="N42" s="17">
        <f t="shared" si="15"/>
        <v>58.94</v>
      </c>
      <c r="O42" s="17">
        <f t="shared" si="16"/>
        <v>3.0648799999999996</v>
      </c>
      <c r="P42" s="17">
        <f t="shared" si="12"/>
        <v>4071.5962297919996</v>
      </c>
      <c r="Q42" s="17">
        <f t="shared" si="17"/>
        <v>4071.5962297919996</v>
      </c>
      <c r="R42" s="49"/>
    </row>
    <row r="43" spans="2:18" s="12" customFormat="1" x14ac:dyDescent="0.25">
      <c r="B43" s="48">
        <f>IF(F43&lt;&gt;"",1+MAX($B$22:B42),"")</f>
        <v>17</v>
      </c>
      <c r="C43" s="123"/>
      <c r="D43" s="8" t="s">
        <v>224</v>
      </c>
      <c r="E43" s="23" t="s">
        <v>77</v>
      </c>
      <c r="F43" s="39">
        <f>28.86*8.33</f>
        <v>240.40379999999999</v>
      </c>
      <c r="G43" s="73"/>
      <c r="H43" s="73">
        <f t="shared" si="13"/>
        <v>0</v>
      </c>
      <c r="I43" s="73">
        <f t="shared" si="11"/>
        <v>0</v>
      </c>
      <c r="J43" s="15">
        <v>5.3999999999999999E-2</v>
      </c>
      <c r="K43" s="10">
        <f t="shared" si="14"/>
        <v>12.9818052</v>
      </c>
      <c r="L43" s="10" t="s">
        <v>682</v>
      </c>
      <c r="M43" s="17">
        <v>42.1</v>
      </c>
      <c r="N43" s="17">
        <f t="shared" si="15"/>
        <v>58.94</v>
      </c>
      <c r="O43" s="17">
        <f t="shared" si="16"/>
        <v>3.18276</v>
      </c>
      <c r="P43" s="17">
        <f t="shared" si="12"/>
        <v>765.14759848799997</v>
      </c>
      <c r="Q43" s="17">
        <f t="shared" si="17"/>
        <v>765.14759848799997</v>
      </c>
      <c r="R43" s="49"/>
    </row>
    <row r="44" spans="2:18" s="12" customFormat="1" ht="27.6" x14ac:dyDescent="0.25">
      <c r="B44" s="48">
        <f>IF(F44&lt;&gt;"",1+MAX($B$22:B43),"")</f>
        <v>18</v>
      </c>
      <c r="C44" s="123"/>
      <c r="D44" s="8" t="s">
        <v>225</v>
      </c>
      <c r="E44" s="23" t="s">
        <v>77</v>
      </c>
      <c r="F44" s="39">
        <v>113.23</v>
      </c>
      <c r="G44" s="73"/>
      <c r="H44" s="73">
        <f t="shared" si="13"/>
        <v>0</v>
      </c>
      <c r="I44" s="73">
        <f t="shared" si="11"/>
        <v>0</v>
      </c>
      <c r="J44" s="15">
        <v>6.5000000000000002E-2</v>
      </c>
      <c r="K44" s="10">
        <f t="shared" si="14"/>
        <v>7.3599500000000004</v>
      </c>
      <c r="L44" s="10" t="s">
        <v>682</v>
      </c>
      <c r="M44" s="17">
        <v>42.1</v>
      </c>
      <c r="N44" s="17">
        <f t="shared" si="15"/>
        <v>58.94</v>
      </c>
      <c r="O44" s="17">
        <f t="shared" si="16"/>
        <v>3.8311000000000002</v>
      </c>
      <c r="P44" s="17">
        <f t="shared" si="12"/>
        <v>433.79545300000001</v>
      </c>
      <c r="Q44" s="17">
        <f t="shared" si="17"/>
        <v>433.79545300000001</v>
      </c>
      <c r="R44" s="49"/>
    </row>
    <row r="45" spans="2:18" s="12" customFormat="1" x14ac:dyDescent="0.25">
      <c r="B45" s="48">
        <f>IF(F45&lt;&gt;"",1+MAX($B$22:B44),"")</f>
        <v>19</v>
      </c>
      <c r="C45" s="123"/>
      <c r="D45" s="8" t="s">
        <v>226</v>
      </c>
      <c r="E45" s="23" t="s">
        <v>77</v>
      </c>
      <c r="F45" s="39">
        <v>13.49</v>
      </c>
      <c r="G45" s="73"/>
      <c r="H45" s="73">
        <f t="shared" si="13"/>
        <v>0</v>
      </c>
      <c r="I45" s="73">
        <f t="shared" si="11"/>
        <v>0</v>
      </c>
      <c r="J45" s="15">
        <v>6.5000000000000002E-2</v>
      </c>
      <c r="K45" s="10">
        <f t="shared" si="14"/>
        <v>0.87685000000000002</v>
      </c>
      <c r="L45" s="10" t="s">
        <v>682</v>
      </c>
      <c r="M45" s="17">
        <v>42.1</v>
      </c>
      <c r="N45" s="17">
        <f t="shared" si="15"/>
        <v>58.94</v>
      </c>
      <c r="O45" s="17">
        <f t="shared" si="16"/>
        <v>3.8311000000000002</v>
      </c>
      <c r="P45" s="17">
        <f t="shared" si="12"/>
        <v>51.681539000000001</v>
      </c>
      <c r="Q45" s="17">
        <f t="shared" si="17"/>
        <v>51.681539000000001</v>
      </c>
      <c r="R45" s="49"/>
    </row>
    <row r="46" spans="2:18" s="12" customFormat="1" x14ac:dyDescent="0.25">
      <c r="B46" s="48">
        <f>IF(F46&lt;&gt;"",1+MAX($B$22:B45),"")</f>
        <v>20</v>
      </c>
      <c r="C46" s="123"/>
      <c r="D46" s="8" t="s">
        <v>215</v>
      </c>
      <c r="E46" s="23" t="s">
        <v>77</v>
      </c>
      <c r="F46" s="39">
        <v>2366.4299999999998</v>
      </c>
      <c r="G46" s="73"/>
      <c r="H46" s="73">
        <f t="shared" si="13"/>
        <v>0</v>
      </c>
      <c r="I46" s="73">
        <f t="shared" si="11"/>
        <v>0</v>
      </c>
      <c r="J46" s="15">
        <v>5.1999999999999998E-2</v>
      </c>
      <c r="K46" s="10">
        <f t="shared" si="14"/>
        <v>123.05435999999999</v>
      </c>
      <c r="L46" s="10" t="s">
        <v>682</v>
      </c>
      <c r="M46" s="17">
        <v>42.1</v>
      </c>
      <c r="N46" s="17">
        <f t="shared" si="15"/>
        <v>58.94</v>
      </c>
      <c r="O46" s="17">
        <f t="shared" si="16"/>
        <v>3.0648799999999996</v>
      </c>
      <c r="P46" s="17">
        <f t="shared" si="12"/>
        <v>7252.8239783999989</v>
      </c>
      <c r="Q46" s="17">
        <f t="shared" si="17"/>
        <v>7252.8239783999989</v>
      </c>
      <c r="R46" s="49"/>
    </row>
    <row r="47" spans="2:18" s="12" customFormat="1" x14ac:dyDescent="0.25">
      <c r="B47" s="48">
        <f>IF(F47&lt;&gt;"",1+MAX($B$22:B46),"")</f>
        <v>21</v>
      </c>
      <c r="C47" s="123"/>
      <c r="D47" s="8" t="s">
        <v>227</v>
      </c>
      <c r="E47" s="23" t="s">
        <v>98</v>
      </c>
      <c r="F47" s="39">
        <v>12</v>
      </c>
      <c r="G47" s="73"/>
      <c r="H47" s="73">
        <f t="shared" si="13"/>
        <v>0</v>
      </c>
      <c r="I47" s="73">
        <f t="shared" si="11"/>
        <v>0</v>
      </c>
      <c r="J47" s="15">
        <v>2.2749999999999999</v>
      </c>
      <c r="K47" s="10">
        <f t="shared" si="14"/>
        <v>27.299999999999997</v>
      </c>
      <c r="L47" s="10" t="s">
        <v>682</v>
      </c>
      <c r="M47" s="17">
        <v>42.1</v>
      </c>
      <c r="N47" s="17">
        <f t="shared" si="15"/>
        <v>58.94</v>
      </c>
      <c r="O47" s="17">
        <f t="shared" si="16"/>
        <v>134.08849999999998</v>
      </c>
      <c r="P47" s="17">
        <f t="shared" si="12"/>
        <v>1609.0619999999999</v>
      </c>
      <c r="Q47" s="17">
        <f t="shared" si="17"/>
        <v>1609.0619999999999</v>
      </c>
      <c r="R47" s="49"/>
    </row>
    <row r="48" spans="2:18" s="12" customFormat="1" x14ac:dyDescent="0.25">
      <c r="B48" s="48">
        <f>IF(F48&lt;&gt;"",1+MAX($B$22:B47),"")</f>
        <v>22</v>
      </c>
      <c r="C48" s="123"/>
      <c r="D48" s="8" t="s">
        <v>216</v>
      </c>
      <c r="E48" s="23" t="s">
        <v>98</v>
      </c>
      <c r="F48" s="39">
        <v>1</v>
      </c>
      <c r="G48" s="73"/>
      <c r="H48" s="73">
        <f t="shared" si="13"/>
        <v>0</v>
      </c>
      <c r="I48" s="73">
        <f t="shared" si="11"/>
        <v>0</v>
      </c>
      <c r="J48" s="15">
        <v>2.7850000000000001</v>
      </c>
      <c r="K48" s="10">
        <f t="shared" si="14"/>
        <v>2.7850000000000001</v>
      </c>
      <c r="L48" s="10" t="s">
        <v>682</v>
      </c>
      <c r="M48" s="17">
        <v>42.1</v>
      </c>
      <c r="N48" s="17">
        <f t="shared" si="15"/>
        <v>58.94</v>
      </c>
      <c r="O48" s="17">
        <f t="shared" si="16"/>
        <v>164.14789999999999</v>
      </c>
      <c r="P48" s="17">
        <f t="shared" si="12"/>
        <v>164.14789999999999</v>
      </c>
      <c r="Q48" s="17">
        <f t="shared" si="17"/>
        <v>164.14789999999999</v>
      </c>
      <c r="R48" s="49"/>
    </row>
    <row r="49" spans="2:18" s="12" customFormat="1" x14ac:dyDescent="0.25">
      <c r="B49" s="48">
        <f>IF(F49&lt;&gt;"",1+MAX($B$22:B48),"")</f>
        <v>23</v>
      </c>
      <c r="C49" s="123"/>
      <c r="D49" s="8" t="s">
        <v>257</v>
      </c>
      <c r="E49" s="23" t="s">
        <v>77</v>
      </c>
      <c r="F49" s="39">
        <f>2366.43+125</f>
        <v>2491.4299999999998</v>
      </c>
      <c r="G49" s="73"/>
      <c r="H49" s="73">
        <f t="shared" si="13"/>
        <v>0</v>
      </c>
      <c r="I49" s="73">
        <f t="shared" si="11"/>
        <v>0</v>
      </c>
      <c r="J49" s="15">
        <v>5.3999999999999999E-2</v>
      </c>
      <c r="K49" s="10">
        <f t="shared" si="14"/>
        <v>134.53721999999999</v>
      </c>
      <c r="L49" s="10" t="s">
        <v>682</v>
      </c>
      <c r="M49" s="17">
        <v>42.1</v>
      </c>
      <c r="N49" s="17">
        <f t="shared" si="15"/>
        <v>58.94</v>
      </c>
      <c r="O49" s="17">
        <f t="shared" si="16"/>
        <v>3.18276</v>
      </c>
      <c r="P49" s="17">
        <f t="shared" si="12"/>
        <v>7929.6237467999999</v>
      </c>
      <c r="Q49" s="17">
        <f t="shared" si="17"/>
        <v>7929.6237467999999</v>
      </c>
      <c r="R49" s="49"/>
    </row>
    <row r="50" spans="2:18" s="12" customFormat="1" x14ac:dyDescent="0.25">
      <c r="B50" s="48">
        <f>IF(F50&lt;&gt;"",1+MAX($B$22:B49),"")</f>
        <v>24</v>
      </c>
      <c r="C50" s="123"/>
      <c r="D50" s="8" t="s">
        <v>217</v>
      </c>
      <c r="E50" s="23" t="s">
        <v>98</v>
      </c>
      <c r="F50" s="39">
        <v>1</v>
      </c>
      <c r="G50" s="73"/>
      <c r="H50" s="73">
        <f t="shared" si="13"/>
        <v>0</v>
      </c>
      <c r="I50" s="73">
        <f t="shared" si="11"/>
        <v>0</v>
      </c>
      <c r="J50" s="15">
        <v>0.40699999999999997</v>
      </c>
      <c r="K50" s="10">
        <f t="shared" si="14"/>
        <v>0.40699999999999997</v>
      </c>
      <c r="L50" s="10" t="s">
        <v>682</v>
      </c>
      <c r="M50" s="17">
        <v>42.1</v>
      </c>
      <c r="N50" s="17">
        <f t="shared" si="15"/>
        <v>58.94</v>
      </c>
      <c r="O50" s="17">
        <f t="shared" si="16"/>
        <v>23.988579999999999</v>
      </c>
      <c r="P50" s="17">
        <f t="shared" si="12"/>
        <v>23.988579999999999</v>
      </c>
      <c r="Q50" s="17">
        <f t="shared" si="17"/>
        <v>23.988579999999999</v>
      </c>
      <c r="R50" s="49"/>
    </row>
    <row r="51" spans="2:18" s="12" customFormat="1" x14ac:dyDescent="0.25">
      <c r="B51" s="48">
        <f>IF(F51&lt;&gt;"",1+MAX($B$22:B50),"")</f>
        <v>25</v>
      </c>
      <c r="C51" s="123"/>
      <c r="D51" s="8" t="s">
        <v>218</v>
      </c>
      <c r="E51" s="23" t="s">
        <v>79</v>
      </c>
      <c r="F51" s="39">
        <v>44.28</v>
      </c>
      <c r="G51" s="73"/>
      <c r="H51" s="73">
        <f t="shared" si="13"/>
        <v>0</v>
      </c>
      <c r="I51" s="73">
        <f t="shared" si="11"/>
        <v>0</v>
      </c>
      <c r="J51" s="15">
        <v>0.16500000000000001</v>
      </c>
      <c r="K51" s="10">
        <f t="shared" si="14"/>
        <v>7.3062000000000005</v>
      </c>
      <c r="L51" s="10" t="s">
        <v>682</v>
      </c>
      <c r="M51" s="17">
        <v>42.1</v>
      </c>
      <c r="N51" s="17">
        <f t="shared" si="15"/>
        <v>58.94</v>
      </c>
      <c r="O51" s="17">
        <f t="shared" si="16"/>
        <v>9.7250999999999994</v>
      </c>
      <c r="P51" s="17">
        <f t="shared" si="12"/>
        <v>430.62742800000001</v>
      </c>
      <c r="Q51" s="17">
        <f t="shared" si="17"/>
        <v>430.62742800000001</v>
      </c>
      <c r="R51" s="49"/>
    </row>
    <row r="52" spans="2:18" s="12" customFormat="1" ht="27.6" x14ac:dyDescent="0.25">
      <c r="B52" s="48">
        <f>IF(F52&lt;&gt;"",1+MAX($B$22:B51),"")</f>
        <v>26</v>
      </c>
      <c r="C52" s="123"/>
      <c r="D52" s="8" t="s">
        <v>219</v>
      </c>
      <c r="E52" s="23" t="s">
        <v>77</v>
      </c>
      <c r="F52" s="39">
        <v>408</v>
      </c>
      <c r="G52" s="73"/>
      <c r="H52" s="73">
        <f t="shared" si="13"/>
        <v>0</v>
      </c>
      <c r="I52" s="73">
        <f t="shared" si="11"/>
        <v>0</v>
      </c>
      <c r="J52" s="15">
        <v>5.1999999999999998E-2</v>
      </c>
      <c r="K52" s="10">
        <f t="shared" si="14"/>
        <v>21.215999999999998</v>
      </c>
      <c r="L52" s="10" t="s">
        <v>682</v>
      </c>
      <c r="M52" s="17">
        <v>42.1</v>
      </c>
      <c r="N52" s="17">
        <f t="shared" si="15"/>
        <v>58.94</v>
      </c>
      <c r="O52" s="17">
        <f t="shared" si="16"/>
        <v>3.0648799999999996</v>
      </c>
      <c r="P52" s="17">
        <f t="shared" si="12"/>
        <v>1250.4710399999999</v>
      </c>
      <c r="Q52" s="17">
        <f t="shared" si="17"/>
        <v>1250.4710399999999</v>
      </c>
      <c r="R52" s="49"/>
    </row>
    <row r="53" spans="2:18" s="12" customFormat="1" ht="27.6" x14ac:dyDescent="0.25">
      <c r="B53" s="48">
        <f>IF(F53&lt;&gt;"",1+MAX($B$22:B52),"")</f>
        <v>27</v>
      </c>
      <c r="C53" s="123"/>
      <c r="D53" s="8" t="s">
        <v>220</v>
      </c>
      <c r="E53" s="23" t="s">
        <v>98</v>
      </c>
      <c r="F53" s="39">
        <v>1</v>
      </c>
      <c r="G53" s="73"/>
      <c r="H53" s="73">
        <f t="shared" si="13"/>
        <v>0</v>
      </c>
      <c r="I53" s="73">
        <f t="shared" si="11"/>
        <v>0</v>
      </c>
      <c r="J53" s="15">
        <v>1.85</v>
      </c>
      <c r="K53" s="10">
        <f t="shared" si="14"/>
        <v>1.85</v>
      </c>
      <c r="L53" s="10" t="s">
        <v>682</v>
      </c>
      <c r="M53" s="17">
        <v>42.1</v>
      </c>
      <c r="N53" s="17">
        <f t="shared" si="15"/>
        <v>58.94</v>
      </c>
      <c r="O53" s="17">
        <f t="shared" si="16"/>
        <v>109.039</v>
      </c>
      <c r="P53" s="17">
        <f t="shared" si="12"/>
        <v>109.039</v>
      </c>
      <c r="Q53" s="17">
        <f t="shared" si="17"/>
        <v>109.039</v>
      </c>
      <c r="R53" s="49"/>
    </row>
    <row r="54" spans="2:18" x14ac:dyDescent="0.25">
      <c r="B54" s="48">
        <f>IF(F54&lt;&gt;"",1+MAX($B$22:B53),"")</f>
        <v>28</v>
      </c>
      <c r="C54" s="123"/>
      <c r="D54" s="8" t="s">
        <v>333</v>
      </c>
      <c r="E54" s="23" t="s">
        <v>79</v>
      </c>
      <c r="F54" s="39">
        <v>44.88</v>
      </c>
      <c r="G54" s="73"/>
      <c r="H54" s="73">
        <f t="shared" si="13"/>
        <v>0</v>
      </c>
      <c r="I54" s="73">
        <f t="shared" si="11"/>
        <v>0</v>
      </c>
      <c r="J54" s="15">
        <v>0.16500000000000001</v>
      </c>
      <c r="K54" s="10">
        <f t="shared" si="14"/>
        <v>7.4052000000000007</v>
      </c>
      <c r="L54" s="10" t="s">
        <v>682</v>
      </c>
      <c r="M54" s="17">
        <v>42.1</v>
      </c>
      <c r="N54" s="17">
        <f t="shared" si="15"/>
        <v>58.94</v>
      </c>
      <c r="O54" s="17">
        <f t="shared" si="16"/>
        <v>9.7250999999999994</v>
      </c>
      <c r="P54" s="17">
        <f t="shared" si="12"/>
        <v>436.46248800000001</v>
      </c>
      <c r="Q54" s="17">
        <f t="shared" si="17"/>
        <v>436.46248800000001</v>
      </c>
      <c r="R54" s="49"/>
    </row>
    <row r="55" spans="2:18" s="12" customFormat="1" x14ac:dyDescent="0.25">
      <c r="B55" s="48" t="str">
        <f>IF(F55&lt;&gt;"",1+MAX($B$22:B54),"")</f>
        <v/>
      </c>
      <c r="C55" s="123"/>
      <c r="D55" s="8"/>
      <c r="E55" s="23"/>
      <c r="F55" s="39"/>
      <c r="G55" s="17"/>
      <c r="H55" s="17">
        <f t="shared" si="13"/>
        <v>0</v>
      </c>
      <c r="I55" s="17">
        <f t="shared" si="11"/>
        <v>0</v>
      </c>
      <c r="J55" s="15"/>
      <c r="K55" s="10">
        <f t="shared" si="14"/>
        <v>0</v>
      </c>
      <c r="L55" s="10"/>
      <c r="M55" s="17"/>
      <c r="N55" s="17">
        <f t="shared" si="15"/>
        <v>0</v>
      </c>
      <c r="O55" s="17">
        <f t="shared" si="16"/>
        <v>0</v>
      </c>
      <c r="P55" s="17">
        <f t="shared" si="12"/>
        <v>0</v>
      </c>
      <c r="Q55" s="17">
        <f t="shared" si="17"/>
        <v>0</v>
      </c>
      <c r="R55" s="49"/>
    </row>
    <row r="56" spans="2:18" s="12" customFormat="1" x14ac:dyDescent="0.25">
      <c r="B56" s="48" t="str">
        <f>IF(F56&lt;&gt;"",1+MAX($B$22:B55),"")</f>
        <v/>
      </c>
      <c r="C56" s="123"/>
      <c r="D56" s="51" t="s">
        <v>230</v>
      </c>
      <c r="E56" s="23"/>
      <c r="F56" s="39"/>
      <c r="G56" s="17"/>
      <c r="H56" s="17">
        <f t="shared" si="13"/>
        <v>0</v>
      </c>
      <c r="I56" s="17">
        <f t="shared" si="11"/>
        <v>0</v>
      </c>
      <c r="J56" s="15"/>
      <c r="K56" s="10">
        <f t="shared" si="14"/>
        <v>0</v>
      </c>
      <c r="L56" s="10"/>
      <c r="M56" s="17"/>
      <c r="N56" s="17">
        <f t="shared" si="15"/>
        <v>0</v>
      </c>
      <c r="O56" s="17">
        <f t="shared" si="16"/>
        <v>0</v>
      </c>
      <c r="P56" s="17">
        <f t="shared" si="12"/>
        <v>0</v>
      </c>
      <c r="Q56" s="17">
        <f t="shared" si="17"/>
        <v>0</v>
      </c>
      <c r="R56" s="49"/>
    </row>
    <row r="57" spans="2:18" s="12" customFormat="1" x14ac:dyDescent="0.25">
      <c r="B57" s="48">
        <f>IF(F57&lt;&gt;"",1+MAX($B$22:B56),"")</f>
        <v>29</v>
      </c>
      <c r="C57" s="123"/>
      <c r="D57" s="8" t="s">
        <v>633</v>
      </c>
      <c r="E57" s="23" t="s">
        <v>98</v>
      </c>
      <c r="F57" s="39">
        <v>1</v>
      </c>
      <c r="G57" s="73"/>
      <c r="H57" s="73">
        <f t="shared" si="13"/>
        <v>0</v>
      </c>
      <c r="I57" s="73">
        <f t="shared" ref="I57" si="18">F57*H57</f>
        <v>0</v>
      </c>
      <c r="J57" s="15">
        <v>2.2749999999999999</v>
      </c>
      <c r="K57" s="10">
        <f t="shared" ref="K57" si="19">F57*J57</f>
        <v>2.2749999999999999</v>
      </c>
      <c r="L57" s="10" t="s">
        <v>682</v>
      </c>
      <c r="M57" s="17">
        <v>42.1</v>
      </c>
      <c r="N57" s="17">
        <f t="shared" si="15"/>
        <v>58.94</v>
      </c>
      <c r="O57" s="17">
        <f t="shared" ref="O57" si="20">J57*N57</f>
        <v>134.08849999999998</v>
      </c>
      <c r="P57" s="17">
        <f t="shared" ref="P57" si="21">F57*O57</f>
        <v>134.08849999999998</v>
      </c>
      <c r="Q57" s="17">
        <f t="shared" si="17"/>
        <v>134.08849999999998</v>
      </c>
      <c r="R57" s="49"/>
    </row>
    <row r="58" spans="2:18" s="12" customFormat="1" x14ac:dyDescent="0.25">
      <c r="B58" s="48" t="str">
        <f>IF(F58&lt;&gt;"",1+MAX($B$22:B57),"")</f>
        <v/>
      </c>
      <c r="C58" s="123"/>
      <c r="D58" s="8"/>
      <c r="E58" s="23"/>
      <c r="F58" s="39"/>
      <c r="G58" s="17"/>
      <c r="H58" s="17">
        <f t="shared" si="13"/>
        <v>0</v>
      </c>
      <c r="I58" s="17">
        <f t="shared" si="11"/>
        <v>0</v>
      </c>
      <c r="J58" s="15"/>
      <c r="K58" s="10">
        <f t="shared" si="14"/>
        <v>0</v>
      </c>
      <c r="L58" s="10"/>
      <c r="M58" s="17"/>
      <c r="N58" s="17">
        <f t="shared" si="15"/>
        <v>0</v>
      </c>
      <c r="O58" s="17">
        <f t="shared" si="16"/>
        <v>0</v>
      </c>
      <c r="P58" s="17">
        <f t="shared" si="12"/>
        <v>0</v>
      </c>
      <c r="Q58" s="17">
        <f t="shared" si="17"/>
        <v>0</v>
      </c>
      <c r="R58" s="49"/>
    </row>
    <row r="59" spans="2:18" s="12" customFormat="1" x14ac:dyDescent="0.25">
      <c r="B59" s="48" t="str">
        <f>IF(F59&lt;&gt;"",1+MAX($B$22:B58),"")</f>
        <v/>
      </c>
      <c r="C59" s="123"/>
      <c r="D59" s="51" t="s">
        <v>231</v>
      </c>
      <c r="E59" s="23"/>
      <c r="F59" s="39"/>
      <c r="G59" s="17"/>
      <c r="H59" s="17">
        <f t="shared" si="13"/>
        <v>0</v>
      </c>
      <c r="I59" s="17">
        <f t="shared" si="11"/>
        <v>0</v>
      </c>
      <c r="J59" s="15"/>
      <c r="K59" s="10">
        <f t="shared" si="14"/>
        <v>0</v>
      </c>
      <c r="L59" s="10"/>
      <c r="M59" s="17"/>
      <c r="N59" s="17">
        <f t="shared" si="15"/>
        <v>0</v>
      </c>
      <c r="O59" s="17">
        <f t="shared" si="16"/>
        <v>0</v>
      </c>
      <c r="P59" s="17">
        <f t="shared" si="12"/>
        <v>0</v>
      </c>
      <c r="Q59" s="17">
        <f t="shared" si="17"/>
        <v>0</v>
      </c>
      <c r="R59" s="49"/>
    </row>
    <row r="60" spans="2:18" s="12" customFormat="1" ht="41.4" x14ac:dyDescent="0.25">
      <c r="B60" s="48">
        <f>IF(F60&lt;&gt;"",1+MAX($B$22:B59),"")</f>
        <v>30</v>
      </c>
      <c r="C60" s="123"/>
      <c r="D60" s="8" t="s">
        <v>634</v>
      </c>
      <c r="E60" s="23" t="s">
        <v>77</v>
      </c>
      <c r="F60" s="39">
        <v>2731.85</v>
      </c>
      <c r="G60" s="17">
        <v>2.25</v>
      </c>
      <c r="H60" s="17">
        <f t="shared" si="13"/>
        <v>2.4750000000000001</v>
      </c>
      <c r="I60" s="17">
        <f t="shared" si="11"/>
        <v>6761.3287499999997</v>
      </c>
      <c r="J60" s="15">
        <v>8.5000000000000006E-2</v>
      </c>
      <c r="K60" s="10">
        <f t="shared" si="14"/>
        <v>232.20725000000002</v>
      </c>
      <c r="L60" s="76" t="s">
        <v>693</v>
      </c>
      <c r="M60" s="77">
        <v>52.2</v>
      </c>
      <c r="N60" s="17">
        <f t="shared" si="15"/>
        <v>73.08</v>
      </c>
      <c r="O60" s="17">
        <f t="shared" si="16"/>
        <v>6.2118000000000002</v>
      </c>
      <c r="P60" s="17">
        <f t="shared" si="12"/>
        <v>16969.705829999999</v>
      </c>
      <c r="Q60" s="17">
        <f t="shared" si="17"/>
        <v>23731.03458</v>
      </c>
      <c r="R60" s="49"/>
    </row>
    <row r="61" spans="2:18" s="12" customFormat="1" ht="41.4" x14ac:dyDescent="0.25">
      <c r="B61" s="48">
        <f>IF(F61&lt;&gt;"",1+MAX($B$22:B60),"")</f>
        <v>31</v>
      </c>
      <c r="C61" s="123"/>
      <c r="D61" s="8" t="s">
        <v>228</v>
      </c>
      <c r="E61" s="23" t="s">
        <v>64</v>
      </c>
      <c r="F61" s="39">
        <v>1</v>
      </c>
      <c r="G61" s="73"/>
      <c r="H61" s="73">
        <f t="shared" si="13"/>
        <v>0</v>
      </c>
      <c r="I61" s="73">
        <f t="shared" ref="I61" si="22">F61*H61</f>
        <v>0</v>
      </c>
      <c r="J61" s="15">
        <v>40</v>
      </c>
      <c r="K61" s="10">
        <f t="shared" ref="K61" si="23">F61*J61</f>
        <v>40</v>
      </c>
      <c r="L61" s="10" t="s">
        <v>682</v>
      </c>
      <c r="M61" s="17">
        <v>42.1</v>
      </c>
      <c r="N61" s="17">
        <f t="shared" si="15"/>
        <v>58.94</v>
      </c>
      <c r="O61" s="17">
        <f t="shared" ref="O61" si="24">J61*N61</f>
        <v>2357.6</v>
      </c>
      <c r="P61" s="17">
        <f t="shared" ref="P61" si="25">F61*O61</f>
        <v>2357.6</v>
      </c>
      <c r="Q61" s="17">
        <f t="shared" ref="Q61" si="26">I61+P61</f>
        <v>2357.6</v>
      </c>
      <c r="R61" s="49"/>
    </row>
    <row r="62" spans="2:18" s="12" customFormat="1" x14ac:dyDescent="0.25">
      <c r="B62" s="48" t="str">
        <f>IF(F62&lt;&gt;"",1+MAX($B$22:B61),"")</f>
        <v/>
      </c>
      <c r="C62" s="123"/>
      <c r="D62" s="8"/>
      <c r="E62" s="23"/>
      <c r="F62" s="39"/>
      <c r="G62" s="17"/>
      <c r="H62" s="17">
        <f t="shared" si="13"/>
        <v>0</v>
      </c>
      <c r="I62" s="17">
        <f t="shared" si="11"/>
        <v>0</v>
      </c>
      <c r="J62" s="15"/>
      <c r="K62" s="10">
        <f t="shared" si="14"/>
        <v>0</v>
      </c>
      <c r="L62" s="10"/>
      <c r="M62" s="17"/>
      <c r="N62" s="17">
        <f t="shared" si="15"/>
        <v>0</v>
      </c>
      <c r="O62" s="17">
        <f t="shared" si="16"/>
        <v>0</v>
      </c>
      <c r="P62" s="17">
        <f t="shared" si="12"/>
        <v>0</v>
      </c>
      <c r="Q62" s="17">
        <f t="shared" si="17"/>
        <v>0</v>
      </c>
      <c r="R62" s="49"/>
    </row>
    <row r="63" spans="2:18" s="12" customFormat="1" x14ac:dyDescent="0.25">
      <c r="B63" s="48" t="str">
        <f>IF(F63&lt;&gt;"",1+MAX($B$22:B62),"")</f>
        <v/>
      </c>
      <c r="C63" s="123"/>
      <c r="D63" s="51" t="s">
        <v>635</v>
      </c>
      <c r="E63" s="23"/>
      <c r="F63" s="39"/>
      <c r="G63" s="17"/>
      <c r="H63" s="17">
        <f t="shared" si="13"/>
        <v>0</v>
      </c>
      <c r="I63" s="17">
        <f t="shared" si="11"/>
        <v>0</v>
      </c>
      <c r="J63" s="15"/>
      <c r="K63" s="10">
        <f t="shared" si="14"/>
        <v>0</v>
      </c>
      <c r="L63" s="10"/>
      <c r="M63" s="17"/>
      <c r="N63" s="17">
        <f t="shared" si="15"/>
        <v>0</v>
      </c>
      <c r="O63" s="17">
        <f t="shared" si="16"/>
        <v>0</v>
      </c>
      <c r="P63" s="17">
        <f t="shared" si="12"/>
        <v>0</v>
      </c>
      <c r="Q63" s="17">
        <f t="shared" si="17"/>
        <v>0</v>
      </c>
      <c r="R63" s="49"/>
    </row>
    <row r="64" spans="2:18" s="12" customFormat="1" ht="41.4" x14ac:dyDescent="0.25">
      <c r="B64" s="48">
        <f>IF(F64&lt;&gt;"",1+MAX($B$22:B63),"")</f>
        <v>32</v>
      </c>
      <c r="C64" s="123"/>
      <c r="D64" s="8" t="s">
        <v>256</v>
      </c>
      <c r="E64" s="23" t="s">
        <v>77</v>
      </c>
      <c r="F64" s="39">
        <v>76.58</v>
      </c>
      <c r="G64" s="17">
        <v>3.5</v>
      </c>
      <c r="H64" s="17">
        <f t="shared" si="13"/>
        <v>3.8500000000000005</v>
      </c>
      <c r="I64" s="17">
        <f t="shared" si="11"/>
        <v>294.83300000000003</v>
      </c>
      <c r="J64" s="15">
        <v>7.4999999999999997E-2</v>
      </c>
      <c r="K64" s="10">
        <f t="shared" si="14"/>
        <v>5.7435</v>
      </c>
      <c r="L64" s="76" t="s">
        <v>659</v>
      </c>
      <c r="M64" s="77">
        <v>53.15</v>
      </c>
      <c r="N64" s="17">
        <f t="shared" si="15"/>
        <v>74.41</v>
      </c>
      <c r="O64" s="17">
        <f t="shared" si="16"/>
        <v>5.5807499999999992</v>
      </c>
      <c r="P64" s="17">
        <f t="shared" si="12"/>
        <v>427.37383499999993</v>
      </c>
      <c r="Q64" s="17">
        <f t="shared" si="17"/>
        <v>722.20683499999996</v>
      </c>
      <c r="R64" s="49"/>
    </row>
    <row r="65" spans="2:19" s="12" customFormat="1" ht="27.6" x14ac:dyDescent="0.25">
      <c r="B65" s="48">
        <f>IF(F65&lt;&gt;"",1+MAX($B$22:B64),"")</f>
        <v>33</v>
      </c>
      <c r="C65" s="123"/>
      <c r="D65" s="8" t="s">
        <v>229</v>
      </c>
      <c r="E65" s="23" t="s">
        <v>64</v>
      </c>
      <c r="F65" s="39">
        <v>1</v>
      </c>
      <c r="G65" s="17">
        <v>2750</v>
      </c>
      <c r="H65" s="17">
        <f t="shared" si="13"/>
        <v>3025.0000000000005</v>
      </c>
      <c r="I65" s="17">
        <f t="shared" si="11"/>
        <v>3025.0000000000005</v>
      </c>
      <c r="J65" s="15">
        <v>45</v>
      </c>
      <c r="K65" s="10">
        <f t="shared" si="14"/>
        <v>45</v>
      </c>
      <c r="L65" s="76" t="s">
        <v>659</v>
      </c>
      <c r="M65" s="77">
        <v>53.15</v>
      </c>
      <c r="N65" s="17">
        <f t="shared" si="15"/>
        <v>74.41</v>
      </c>
      <c r="O65" s="17">
        <f t="shared" si="16"/>
        <v>3348.45</v>
      </c>
      <c r="P65" s="17">
        <f t="shared" si="12"/>
        <v>3348.45</v>
      </c>
      <c r="Q65" s="17">
        <f t="shared" si="17"/>
        <v>6373.4500000000007</v>
      </c>
      <c r="R65" s="49"/>
    </row>
    <row r="66" spans="2:19" s="12" customFormat="1" x14ac:dyDescent="0.25">
      <c r="B66" s="48" t="str">
        <f>IF(F66&lt;&gt;"",1+MAX($B$22:B65),"")</f>
        <v/>
      </c>
      <c r="C66" s="52"/>
      <c r="D66" s="8"/>
      <c r="E66" s="23"/>
      <c r="F66" s="39"/>
      <c r="G66" s="17"/>
      <c r="H66" s="17">
        <f t="shared" si="13"/>
        <v>0</v>
      </c>
      <c r="I66" s="17">
        <f t="shared" si="11"/>
        <v>0</v>
      </c>
      <c r="J66" s="15"/>
      <c r="K66" s="10">
        <f t="shared" si="14"/>
        <v>0</v>
      </c>
      <c r="L66" s="10"/>
      <c r="M66" s="17"/>
      <c r="N66" s="17">
        <f t="shared" si="15"/>
        <v>0</v>
      </c>
      <c r="O66" s="17">
        <f t="shared" si="16"/>
        <v>0</v>
      </c>
      <c r="P66" s="17">
        <f t="shared" si="12"/>
        <v>0</v>
      </c>
      <c r="Q66" s="17">
        <f t="shared" si="17"/>
        <v>0</v>
      </c>
      <c r="R66" s="49"/>
    </row>
    <row r="67" spans="2:19" s="12" customFormat="1" ht="12.75" customHeight="1" x14ac:dyDescent="0.25">
      <c r="B67" s="13" t="str">
        <f>IF(F67&lt;&gt;"",1+MAX($B$22:B66),"")</f>
        <v/>
      </c>
      <c r="C67" s="13" t="s">
        <v>45</v>
      </c>
      <c r="D67" s="6" t="s">
        <v>10</v>
      </c>
      <c r="E67" s="114" t="s">
        <v>65</v>
      </c>
      <c r="F67" s="114"/>
      <c r="G67" s="114"/>
      <c r="H67" s="53">
        <f>SUM(I68:I102)</f>
        <v>36979.013535329555</v>
      </c>
      <c r="I67" s="7">
        <f t="shared" ref="I67:I102" si="27">F67*H67</f>
        <v>0</v>
      </c>
      <c r="J67" s="7"/>
      <c r="K67" s="115" t="s">
        <v>66</v>
      </c>
      <c r="L67" s="115"/>
      <c r="M67" s="115"/>
      <c r="N67" s="115"/>
      <c r="O67" s="53">
        <f>SUM(P68:P102)</f>
        <v>42746.708205187562</v>
      </c>
      <c r="P67" s="7">
        <f t="shared" ref="P67:P102" si="28">F67*O67</f>
        <v>0</v>
      </c>
      <c r="Q67" s="47">
        <f>SUM(Q68:Q102)</f>
        <v>79725.721740517125</v>
      </c>
      <c r="R67" s="47">
        <f>(Q67)+(H67*$Q$8)+(O67*$Q$9)+(Q67*$Q$10)+($Q$11*((Q67)+(H67*$Q$8)+(O67*$Q$9)+(Q67*$Q$10)))+(Q67*$Q$12)</f>
        <v>113063.26721954506</v>
      </c>
    </row>
    <row r="68" spans="2:19" x14ac:dyDescent="0.25">
      <c r="B68" s="48" t="str">
        <f>IF(F68&lt;&gt;"",1+MAX($B$22:B67),"")</f>
        <v/>
      </c>
      <c r="C68" s="52"/>
      <c r="D68" s="8"/>
      <c r="E68" s="23"/>
      <c r="F68" s="39"/>
      <c r="G68" s="17"/>
      <c r="H68" s="17">
        <f t="shared" ref="H68:H102" si="29">G68*$T$2</f>
        <v>0</v>
      </c>
      <c r="I68" s="17">
        <f t="shared" si="27"/>
        <v>0</v>
      </c>
      <c r="J68" s="15"/>
      <c r="K68" s="10">
        <f t="shared" ref="K68:K102" si="30">F68*J68</f>
        <v>0</v>
      </c>
      <c r="L68" s="10"/>
      <c r="M68" s="17"/>
      <c r="N68" s="17">
        <f t="shared" ref="N68:N102" si="31">M68*$U$2</f>
        <v>0</v>
      </c>
      <c r="O68" s="17">
        <f t="shared" ref="O68:O102" si="32">J68*N68</f>
        <v>0</v>
      </c>
      <c r="P68" s="17">
        <f t="shared" si="28"/>
        <v>0</v>
      </c>
      <c r="Q68" s="17">
        <f t="shared" ref="Q68:Q102" si="33">I68+P68</f>
        <v>0</v>
      </c>
      <c r="R68" s="49"/>
      <c r="S68" s="12"/>
    </row>
    <row r="69" spans="2:19" x14ac:dyDescent="0.25">
      <c r="B69" s="64" t="str">
        <f>IF(F69&lt;&gt;"",1+MAX($B$22:B68),"")</f>
        <v/>
      </c>
      <c r="C69" s="65"/>
      <c r="D69" s="66" t="s">
        <v>135</v>
      </c>
      <c r="E69" s="23"/>
      <c r="F69" s="39"/>
      <c r="G69" s="17"/>
      <c r="H69" s="17">
        <f t="shared" si="29"/>
        <v>0</v>
      </c>
      <c r="I69" s="17">
        <f t="shared" si="27"/>
        <v>0</v>
      </c>
      <c r="J69" s="15"/>
      <c r="K69" s="10">
        <f t="shared" si="30"/>
        <v>0</v>
      </c>
      <c r="L69" s="10"/>
      <c r="M69" s="17"/>
      <c r="N69" s="17">
        <f t="shared" si="31"/>
        <v>0</v>
      </c>
      <c r="O69" s="17">
        <f t="shared" si="32"/>
        <v>0</v>
      </c>
      <c r="P69" s="17">
        <f t="shared" si="28"/>
        <v>0</v>
      </c>
      <c r="Q69" s="17">
        <f t="shared" si="33"/>
        <v>0</v>
      </c>
      <c r="R69" s="49"/>
    </row>
    <row r="70" spans="2:19" ht="69" x14ac:dyDescent="0.25">
      <c r="B70" s="48">
        <f>IF(F70&lt;&gt;"",1+MAX($B$22:B69),"")</f>
        <v>34</v>
      </c>
      <c r="C70" s="123" t="s">
        <v>270</v>
      </c>
      <c r="D70" s="8" t="s">
        <v>156</v>
      </c>
      <c r="E70" s="23" t="s">
        <v>77</v>
      </c>
      <c r="F70" s="39">
        <v>644.9</v>
      </c>
      <c r="G70" s="17">
        <v>2.59</v>
      </c>
      <c r="H70" s="17">
        <f t="shared" si="29"/>
        <v>2.8490000000000002</v>
      </c>
      <c r="I70" s="17">
        <f t="shared" si="27"/>
        <v>1837.3201000000001</v>
      </c>
      <c r="J70" s="15">
        <v>7.2999999999999995E-2</v>
      </c>
      <c r="K70" s="10">
        <f t="shared" si="30"/>
        <v>47.077699999999993</v>
      </c>
      <c r="L70" s="76" t="s">
        <v>654</v>
      </c>
      <c r="M70" s="77">
        <v>47.35</v>
      </c>
      <c r="N70" s="17">
        <f t="shared" si="31"/>
        <v>66.289999999999992</v>
      </c>
      <c r="O70" s="17">
        <f t="shared" si="32"/>
        <v>4.8391699999999993</v>
      </c>
      <c r="P70" s="17">
        <f t="shared" si="28"/>
        <v>3120.7807329999996</v>
      </c>
      <c r="Q70" s="17">
        <f t="shared" si="33"/>
        <v>4958.1008329999995</v>
      </c>
      <c r="R70" s="49"/>
    </row>
    <row r="71" spans="2:19" ht="55.2" x14ac:dyDescent="0.25">
      <c r="B71" s="48">
        <f>IF(F71&lt;&gt;"",1+MAX($B$22:B70),"")</f>
        <v>35</v>
      </c>
      <c r="C71" s="123"/>
      <c r="D71" s="8" t="s">
        <v>157</v>
      </c>
      <c r="E71" s="23" t="s">
        <v>77</v>
      </c>
      <c r="F71" s="39">
        <v>170</v>
      </c>
      <c r="G71" s="17">
        <v>2.59</v>
      </c>
      <c r="H71" s="17">
        <f t="shared" si="29"/>
        <v>2.8490000000000002</v>
      </c>
      <c r="I71" s="17">
        <f t="shared" si="27"/>
        <v>484.33000000000004</v>
      </c>
      <c r="J71" s="15">
        <v>7.2999999999999995E-2</v>
      </c>
      <c r="K71" s="10">
        <f t="shared" si="30"/>
        <v>12.409999999999998</v>
      </c>
      <c r="L71" s="76" t="s">
        <v>654</v>
      </c>
      <c r="M71" s="77">
        <v>47.35</v>
      </c>
      <c r="N71" s="17">
        <f t="shared" si="31"/>
        <v>66.289999999999992</v>
      </c>
      <c r="O71" s="17">
        <f t="shared" si="32"/>
        <v>4.8391699999999993</v>
      </c>
      <c r="P71" s="17">
        <f t="shared" si="28"/>
        <v>822.6588999999999</v>
      </c>
      <c r="Q71" s="17">
        <f t="shared" si="33"/>
        <v>1306.9888999999998</v>
      </c>
      <c r="R71" s="49"/>
    </row>
    <row r="72" spans="2:19" ht="55.2" x14ac:dyDescent="0.25">
      <c r="B72" s="48">
        <f>IF(F72&lt;&gt;"",1+MAX($B$22:B71),"")</f>
        <v>36</v>
      </c>
      <c r="C72" s="123"/>
      <c r="D72" s="8" t="s">
        <v>180</v>
      </c>
      <c r="E72" s="23" t="s">
        <v>77</v>
      </c>
      <c r="F72" s="39">
        <v>98.44</v>
      </c>
      <c r="G72" s="17">
        <v>2.59</v>
      </c>
      <c r="H72" s="17">
        <f t="shared" si="29"/>
        <v>2.8490000000000002</v>
      </c>
      <c r="I72" s="17">
        <f t="shared" si="27"/>
        <v>280.45555999999999</v>
      </c>
      <c r="J72" s="15">
        <v>7.2999999999999995E-2</v>
      </c>
      <c r="K72" s="10">
        <f t="shared" si="30"/>
        <v>7.186119999999999</v>
      </c>
      <c r="L72" s="76" t="s">
        <v>654</v>
      </c>
      <c r="M72" s="77">
        <v>47.35</v>
      </c>
      <c r="N72" s="17">
        <f t="shared" si="31"/>
        <v>66.289999999999992</v>
      </c>
      <c r="O72" s="17">
        <f t="shared" si="32"/>
        <v>4.8391699999999993</v>
      </c>
      <c r="P72" s="17">
        <f t="shared" si="28"/>
        <v>476.36789479999993</v>
      </c>
      <c r="Q72" s="17">
        <f t="shared" si="33"/>
        <v>756.82345479999992</v>
      </c>
      <c r="R72" s="49"/>
    </row>
    <row r="73" spans="2:19" x14ac:dyDescent="0.25">
      <c r="B73" s="48" t="str">
        <f>IF(F73&lt;&gt;"",1+MAX($B$22:B72),"")</f>
        <v/>
      </c>
      <c r="C73" s="52"/>
      <c r="D73" s="8"/>
      <c r="E73" s="23"/>
      <c r="F73" s="39"/>
      <c r="G73" s="17"/>
      <c r="H73" s="17">
        <f t="shared" si="29"/>
        <v>0</v>
      </c>
      <c r="I73" s="17">
        <f t="shared" si="27"/>
        <v>0</v>
      </c>
      <c r="J73" s="15"/>
      <c r="K73" s="10">
        <f t="shared" si="30"/>
        <v>0</v>
      </c>
      <c r="L73" s="10"/>
      <c r="M73" s="17"/>
      <c r="N73" s="17">
        <f t="shared" si="31"/>
        <v>0</v>
      </c>
      <c r="O73" s="17">
        <f t="shared" si="32"/>
        <v>0</v>
      </c>
      <c r="P73" s="17">
        <f t="shared" si="28"/>
        <v>0</v>
      </c>
      <c r="Q73" s="17">
        <f t="shared" si="33"/>
        <v>0</v>
      </c>
      <c r="R73" s="49"/>
    </row>
    <row r="74" spans="2:19" x14ac:dyDescent="0.25">
      <c r="B74" s="64" t="str">
        <f>IF(F74&lt;&gt;"",1+MAX($B$22:B73),"")</f>
        <v/>
      </c>
      <c r="C74" s="65"/>
      <c r="D74" s="66" t="s">
        <v>132</v>
      </c>
      <c r="E74" s="23"/>
      <c r="F74" s="39"/>
      <c r="G74" s="17"/>
      <c r="H74" s="17">
        <f t="shared" si="29"/>
        <v>0</v>
      </c>
      <c r="I74" s="17">
        <f t="shared" si="27"/>
        <v>0</v>
      </c>
      <c r="J74" s="15"/>
      <c r="K74" s="10">
        <f t="shared" si="30"/>
        <v>0</v>
      </c>
      <c r="L74" s="10"/>
      <c r="M74" s="17"/>
      <c r="N74" s="17">
        <f t="shared" si="31"/>
        <v>0</v>
      </c>
      <c r="O74" s="17">
        <f t="shared" si="32"/>
        <v>0</v>
      </c>
      <c r="P74" s="17">
        <f t="shared" si="28"/>
        <v>0</v>
      </c>
      <c r="Q74" s="17">
        <f t="shared" si="33"/>
        <v>0</v>
      </c>
      <c r="R74" s="49"/>
    </row>
    <row r="75" spans="2:19" x14ac:dyDescent="0.25">
      <c r="B75" s="48" t="str">
        <f>IF(F75&lt;&gt;"",1+MAX($B$22:B74),"")</f>
        <v/>
      </c>
      <c r="C75" s="52"/>
      <c r="D75" s="8"/>
      <c r="E75" s="23"/>
      <c r="F75" s="67"/>
      <c r="G75" s="17"/>
      <c r="H75" s="17">
        <f t="shared" si="29"/>
        <v>0</v>
      </c>
      <c r="I75" s="17">
        <f t="shared" si="27"/>
        <v>0</v>
      </c>
      <c r="J75" s="15"/>
      <c r="K75" s="10">
        <f t="shared" si="30"/>
        <v>0</v>
      </c>
      <c r="L75" s="10"/>
      <c r="M75" s="17"/>
      <c r="N75" s="17">
        <f t="shared" si="31"/>
        <v>0</v>
      </c>
      <c r="O75" s="17">
        <f t="shared" si="32"/>
        <v>0</v>
      </c>
      <c r="P75" s="17">
        <f t="shared" si="28"/>
        <v>0</v>
      </c>
      <c r="Q75" s="17">
        <f t="shared" si="33"/>
        <v>0</v>
      </c>
      <c r="R75" s="49"/>
    </row>
    <row r="76" spans="2:19" x14ac:dyDescent="0.25">
      <c r="B76" s="48" t="str">
        <f>IF(F76&lt;&gt;"",1+MAX($B$22:B75),"")</f>
        <v/>
      </c>
      <c r="C76" s="123" t="s">
        <v>270</v>
      </c>
      <c r="D76" s="51" t="s">
        <v>152</v>
      </c>
      <c r="E76" s="23"/>
      <c r="F76" s="67"/>
      <c r="G76" s="17"/>
      <c r="H76" s="17">
        <f t="shared" si="29"/>
        <v>0</v>
      </c>
      <c r="I76" s="17">
        <f t="shared" si="27"/>
        <v>0</v>
      </c>
      <c r="J76" s="15"/>
      <c r="K76" s="10">
        <f t="shared" si="30"/>
        <v>0</v>
      </c>
      <c r="L76" s="10"/>
      <c r="M76" s="17"/>
      <c r="N76" s="17">
        <f t="shared" si="31"/>
        <v>0</v>
      </c>
      <c r="O76" s="17">
        <f t="shared" si="32"/>
        <v>0</v>
      </c>
      <c r="P76" s="17">
        <f t="shared" si="28"/>
        <v>0</v>
      </c>
      <c r="Q76" s="17">
        <f t="shared" si="33"/>
        <v>0</v>
      </c>
      <c r="R76" s="49"/>
    </row>
    <row r="77" spans="2:19" x14ac:dyDescent="0.25">
      <c r="B77" s="48">
        <f>IF(F77&lt;&gt;"",1+MAX($B$22:B76),"")</f>
        <v>37</v>
      </c>
      <c r="C77" s="123"/>
      <c r="D77" s="8" t="s">
        <v>176</v>
      </c>
      <c r="E77" s="23" t="s">
        <v>78</v>
      </c>
      <c r="F77" s="67">
        <f>(64.75+36.92+10.79+34.25+41.6)*2*0.83/27</f>
        <v>11.577577777777778</v>
      </c>
      <c r="G77" s="17">
        <v>310</v>
      </c>
      <c r="H77" s="17">
        <f t="shared" si="29"/>
        <v>341</v>
      </c>
      <c r="I77" s="17">
        <f t="shared" si="27"/>
        <v>3947.9540222222222</v>
      </c>
      <c r="J77" s="15">
        <v>5.7300928670223277</v>
      </c>
      <c r="K77" s="10">
        <f t="shared" si="30"/>
        <v>66.340595841840653</v>
      </c>
      <c r="L77" s="76" t="s">
        <v>655</v>
      </c>
      <c r="M77" s="77">
        <v>50.61</v>
      </c>
      <c r="N77" s="17">
        <f t="shared" si="31"/>
        <v>70.853999999999999</v>
      </c>
      <c r="O77" s="17">
        <f t="shared" si="32"/>
        <v>406</v>
      </c>
      <c r="P77" s="17">
        <f t="shared" si="28"/>
        <v>4700.4965777777779</v>
      </c>
      <c r="Q77" s="17">
        <f t="shared" si="33"/>
        <v>8648.4506000000001</v>
      </c>
      <c r="R77" s="49"/>
    </row>
    <row r="78" spans="2:19" x14ac:dyDescent="0.25">
      <c r="B78" s="48">
        <f>IF(F78&lt;&gt;"",1+MAX($B$22:B77),"")</f>
        <v>38</v>
      </c>
      <c r="C78" s="123"/>
      <c r="D78" s="8" t="s">
        <v>178</v>
      </c>
      <c r="E78" s="23" t="s">
        <v>78</v>
      </c>
      <c r="F78" s="67">
        <f>(10.47)*2.33*0.83/27</f>
        <v>0.74992344444444448</v>
      </c>
      <c r="G78" s="17">
        <v>310</v>
      </c>
      <c r="H78" s="17">
        <f t="shared" si="29"/>
        <v>341</v>
      </c>
      <c r="I78" s="17">
        <f t="shared" si="27"/>
        <v>255.72389455555557</v>
      </c>
      <c r="J78" s="15">
        <v>5.7300928670223277</v>
      </c>
      <c r="K78" s="10">
        <f t="shared" si="30"/>
        <v>4.2971309798239261</v>
      </c>
      <c r="L78" s="76" t="s">
        <v>655</v>
      </c>
      <c r="M78" s="77">
        <v>50.61</v>
      </c>
      <c r="N78" s="17">
        <f t="shared" si="31"/>
        <v>70.853999999999999</v>
      </c>
      <c r="O78" s="17">
        <f t="shared" si="32"/>
        <v>406</v>
      </c>
      <c r="P78" s="17">
        <f t="shared" si="28"/>
        <v>304.46891844444445</v>
      </c>
      <c r="Q78" s="17">
        <f t="shared" si="33"/>
        <v>560.192813</v>
      </c>
      <c r="R78" s="49"/>
    </row>
    <row r="79" spans="2:19" x14ac:dyDescent="0.25">
      <c r="B79" s="48">
        <f>IF(F79&lt;&gt;"",1+MAX($B$22:B78),"")</f>
        <v>39</v>
      </c>
      <c r="C79" s="123"/>
      <c r="D79" s="8" t="s">
        <v>177</v>
      </c>
      <c r="E79" s="23" t="s">
        <v>78</v>
      </c>
      <c r="F79" s="67">
        <f>(8.35)*2.5*0.83/27</f>
        <v>0.64171296296296287</v>
      </c>
      <c r="G79" s="17">
        <v>310</v>
      </c>
      <c r="H79" s="17">
        <f t="shared" si="29"/>
        <v>341</v>
      </c>
      <c r="I79" s="17">
        <f t="shared" si="27"/>
        <v>218.82412037037034</v>
      </c>
      <c r="J79" s="15">
        <v>5.7300928670223277</v>
      </c>
      <c r="K79" s="10">
        <f t="shared" si="30"/>
        <v>3.6770748717498365</v>
      </c>
      <c r="L79" s="76" t="s">
        <v>655</v>
      </c>
      <c r="M79" s="77">
        <v>50.61</v>
      </c>
      <c r="N79" s="17">
        <f t="shared" si="31"/>
        <v>70.853999999999999</v>
      </c>
      <c r="O79" s="17">
        <f t="shared" si="32"/>
        <v>406</v>
      </c>
      <c r="P79" s="17">
        <f t="shared" si="28"/>
        <v>260.53546296296292</v>
      </c>
      <c r="Q79" s="17">
        <f t="shared" si="33"/>
        <v>479.35958333333326</v>
      </c>
      <c r="R79" s="49"/>
    </row>
    <row r="80" spans="2:19" ht="27.6" x14ac:dyDescent="0.25">
      <c r="B80" s="48">
        <f>IF(F80&lt;&gt;"",1+MAX($B$22:B79),"")</f>
        <v>40</v>
      </c>
      <c r="C80" s="123"/>
      <c r="D80" s="8" t="s">
        <v>169</v>
      </c>
      <c r="E80" s="23" t="s">
        <v>78</v>
      </c>
      <c r="F80" s="67">
        <f>58.33*4.33*0.83/27</f>
        <v>7.7641550740740737</v>
      </c>
      <c r="G80" s="17">
        <v>310</v>
      </c>
      <c r="H80" s="17">
        <f t="shared" si="29"/>
        <v>341</v>
      </c>
      <c r="I80" s="17">
        <f t="shared" si="27"/>
        <v>2647.5768802592593</v>
      </c>
      <c r="J80" s="15">
        <v>5.7300928670223277</v>
      </c>
      <c r="K80" s="10">
        <f t="shared" si="30"/>
        <v>44.489329608407061</v>
      </c>
      <c r="L80" s="76" t="s">
        <v>655</v>
      </c>
      <c r="M80" s="77">
        <v>50.61</v>
      </c>
      <c r="N80" s="17">
        <f t="shared" si="31"/>
        <v>70.853999999999999</v>
      </c>
      <c r="O80" s="17">
        <f t="shared" si="32"/>
        <v>406</v>
      </c>
      <c r="P80" s="17">
        <f t="shared" si="28"/>
        <v>3152.2469600740737</v>
      </c>
      <c r="Q80" s="17">
        <f t="shared" si="33"/>
        <v>5799.8238403333326</v>
      </c>
      <c r="R80" s="49"/>
    </row>
    <row r="81" spans="2:18" x14ac:dyDescent="0.25">
      <c r="B81" s="48" t="str">
        <f>IF(F81&lt;&gt;"",1+MAX($B$22:B80),"")</f>
        <v/>
      </c>
      <c r="C81" s="123"/>
      <c r="D81" s="8"/>
      <c r="E81" s="23"/>
      <c r="F81" s="67"/>
      <c r="G81" s="17"/>
      <c r="H81" s="17">
        <f t="shared" si="29"/>
        <v>0</v>
      </c>
      <c r="I81" s="17">
        <f t="shared" si="27"/>
        <v>0</v>
      </c>
      <c r="J81" s="15"/>
      <c r="K81" s="10">
        <f t="shared" si="30"/>
        <v>0</v>
      </c>
      <c r="L81" s="10"/>
      <c r="M81" s="17"/>
      <c r="N81" s="17">
        <f t="shared" si="31"/>
        <v>0</v>
      </c>
      <c r="O81" s="17">
        <f t="shared" si="32"/>
        <v>0</v>
      </c>
      <c r="P81" s="17">
        <f t="shared" si="28"/>
        <v>0</v>
      </c>
      <c r="Q81" s="17">
        <f t="shared" si="33"/>
        <v>0</v>
      </c>
      <c r="R81" s="49"/>
    </row>
    <row r="82" spans="2:18" x14ac:dyDescent="0.25">
      <c r="B82" s="48" t="str">
        <f>IF(F82&lt;&gt;"",1+MAX($B$22:B81),"")</f>
        <v/>
      </c>
      <c r="C82" s="123"/>
      <c r="D82" s="51" t="s">
        <v>164</v>
      </c>
      <c r="E82" s="23"/>
      <c r="F82" s="67"/>
      <c r="G82" s="17"/>
      <c r="H82" s="17">
        <f t="shared" si="29"/>
        <v>0</v>
      </c>
      <c r="I82" s="17">
        <f t="shared" si="27"/>
        <v>0</v>
      </c>
      <c r="J82" s="15"/>
      <c r="K82" s="10">
        <f t="shared" si="30"/>
        <v>0</v>
      </c>
      <c r="L82" s="10"/>
      <c r="M82" s="17"/>
      <c r="N82" s="17">
        <f t="shared" si="31"/>
        <v>0</v>
      </c>
      <c r="O82" s="17">
        <f t="shared" si="32"/>
        <v>0</v>
      </c>
      <c r="P82" s="17">
        <f t="shared" si="28"/>
        <v>0</v>
      </c>
      <c r="Q82" s="17">
        <f t="shared" si="33"/>
        <v>0</v>
      </c>
      <c r="R82" s="49"/>
    </row>
    <row r="83" spans="2:18" ht="27.6" x14ac:dyDescent="0.25">
      <c r="B83" s="48">
        <f>IF(F83&lt;&gt;"",1+MAX($B$22:B82),"")</f>
        <v>41</v>
      </c>
      <c r="C83" s="123"/>
      <c r="D83" s="8" t="s">
        <v>165</v>
      </c>
      <c r="E83" s="23" t="s">
        <v>78</v>
      </c>
      <c r="F83" s="67">
        <f>2*2*0.83*4/27</f>
        <v>0.49185185185185182</v>
      </c>
      <c r="G83" s="17">
        <v>304.22000000000003</v>
      </c>
      <c r="H83" s="17">
        <f t="shared" si="29"/>
        <v>334.64200000000005</v>
      </c>
      <c r="I83" s="17">
        <f t="shared" si="27"/>
        <v>164.59428740740742</v>
      </c>
      <c r="J83" s="15">
        <v>6.415</v>
      </c>
      <c r="K83" s="10">
        <f t="shared" si="30"/>
        <v>3.1552296296296296</v>
      </c>
      <c r="L83" s="76" t="s">
        <v>656</v>
      </c>
      <c r="M83" s="77">
        <v>52.21</v>
      </c>
      <c r="N83" s="17">
        <f t="shared" si="31"/>
        <v>73.093999999999994</v>
      </c>
      <c r="O83" s="17">
        <f t="shared" si="32"/>
        <v>468.89800999999994</v>
      </c>
      <c r="P83" s="17">
        <f t="shared" si="28"/>
        <v>230.62835454814811</v>
      </c>
      <c r="Q83" s="17">
        <f t="shared" si="33"/>
        <v>395.22264195555556</v>
      </c>
      <c r="R83" s="49"/>
    </row>
    <row r="84" spans="2:18" ht="27.6" x14ac:dyDescent="0.25">
      <c r="B84" s="48">
        <f>IF(F84&lt;&gt;"",1+MAX($B$22:B83),"")</f>
        <v>42</v>
      </c>
      <c r="C84" s="123"/>
      <c r="D84" s="8" t="s">
        <v>166</v>
      </c>
      <c r="E84" s="23" t="s">
        <v>78</v>
      </c>
      <c r="F84" s="67">
        <f>2.83*2.83*0.83*4/27</f>
        <v>0.98479807407407405</v>
      </c>
      <c r="G84" s="17">
        <v>304.22000000000003</v>
      </c>
      <c r="H84" s="17">
        <f t="shared" si="29"/>
        <v>334.64200000000005</v>
      </c>
      <c r="I84" s="17">
        <f t="shared" si="27"/>
        <v>329.55479710429631</v>
      </c>
      <c r="J84" s="15">
        <v>6.415</v>
      </c>
      <c r="K84" s="10">
        <f t="shared" si="30"/>
        <v>6.3174796451851849</v>
      </c>
      <c r="L84" s="76" t="s">
        <v>656</v>
      </c>
      <c r="M84" s="77">
        <v>52.21</v>
      </c>
      <c r="N84" s="17">
        <f t="shared" si="31"/>
        <v>73.093999999999994</v>
      </c>
      <c r="O84" s="17">
        <f t="shared" si="32"/>
        <v>468.89800999999994</v>
      </c>
      <c r="P84" s="17">
        <f t="shared" si="28"/>
        <v>461.76985718516585</v>
      </c>
      <c r="Q84" s="17">
        <f t="shared" si="33"/>
        <v>791.32465428946216</v>
      </c>
      <c r="R84" s="49"/>
    </row>
    <row r="85" spans="2:18" ht="27.6" x14ac:dyDescent="0.25">
      <c r="B85" s="48">
        <f>IF(F85&lt;&gt;"",1+MAX($B$22:B84),"")</f>
        <v>43</v>
      </c>
      <c r="C85" s="123"/>
      <c r="D85" s="8" t="s">
        <v>251</v>
      </c>
      <c r="E85" s="23" t="s">
        <v>78</v>
      </c>
      <c r="F85" s="67">
        <f>3*3*2*3/27</f>
        <v>2</v>
      </c>
      <c r="G85" s="17">
        <v>304.22000000000003</v>
      </c>
      <c r="H85" s="17">
        <f t="shared" si="29"/>
        <v>334.64200000000005</v>
      </c>
      <c r="I85" s="17">
        <f t="shared" si="27"/>
        <v>669.28400000000011</v>
      </c>
      <c r="J85" s="15">
        <v>6.415</v>
      </c>
      <c r="K85" s="10">
        <f t="shared" si="30"/>
        <v>12.83</v>
      </c>
      <c r="L85" s="76" t="s">
        <v>656</v>
      </c>
      <c r="M85" s="77">
        <v>52.21</v>
      </c>
      <c r="N85" s="17">
        <f t="shared" si="31"/>
        <v>73.093999999999994</v>
      </c>
      <c r="O85" s="17">
        <f t="shared" si="32"/>
        <v>468.89800999999994</v>
      </c>
      <c r="P85" s="17">
        <f t="shared" si="28"/>
        <v>937.79601999999988</v>
      </c>
      <c r="Q85" s="17">
        <f t="shared" si="33"/>
        <v>1607.0800199999999</v>
      </c>
      <c r="R85" s="49"/>
    </row>
    <row r="86" spans="2:18" x14ac:dyDescent="0.25">
      <c r="B86" s="48" t="str">
        <f>IF(F86&lt;&gt;"",1+MAX($B$22:B85),"")</f>
        <v/>
      </c>
      <c r="C86" s="52"/>
      <c r="D86" s="8"/>
      <c r="E86" s="23"/>
      <c r="F86" s="39"/>
      <c r="G86" s="17"/>
      <c r="H86" s="17">
        <f t="shared" si="29"/>
        <v>0</v>
      </c>
      <c r="I86" s="17">
        <f t="shared" si="27"/>
        <v>0</v>
      </c>
      <c r="J86" s="15"/>
      <c r="K86" s="10">
        <f t="shared" si="30"/>
        <v>0</v>
      </c>
      <c r="L86" s="10"/>
      <c r="M86" s="17"/>
      <c r="N86" s="17">
        <f t="shared" si="31"/>
        <v>0</v>
      </c>
      <c r="O86" s="17">
        <f t="shared" si="32"/>
        <v>0</v>
      </c>
      <c r="P86" s="17">
        <f t="shared" si="28"/>
        <v>0</v>
      </c>
      <c r="Q86" s="17">
        <f t="shared" si="33"/>
        <v>0</v>
      </c>
      <c r="R86" s="49"/>
    </row>
    <row r="87" spans="2:18" x14ac:dyDescent="0.25">
      <c r="B87" s="64" t="str">
        <f>IF(F87&lt;&gt;"",1+MAX($B$22:B86),"")</f>
        <v/>
      </c>
      <c r="C87" s="65"/>
      <c r="D87" s="66" t="s">
        <v>153</v>
      </c>
      <c r="E87" s="23"/>
      <c r="F87" s="67"/>
      <c r="G87" s="17"/>
      <c r="H87" s="17">
        <f t="shared" si="29"/>
        <v>0</v>
      </c>
      <c r="I87" s="17">
        <f t="shared" si="27"/>
        <v>0</v>
      </c>
      <c r="J87" s="15"/>
      <c r="K87" s="10">
        <f t="shared" si="30"/>
        <v>0</v>
      </c>
      <c r="L87" s="10"/>
      <c r="M87" s="17"/>
      <c r="N87" s="17">
        <f t="shared" si="31"/>
        <v>0</v>
      </c>
      <c r="O87" s="17">
        <f t="shared" si="32"/>
        <v>0</v>
      </c>
      <c r="P87" s="17">
        <f t="shared" si="28"/>
        <v>0</v>
      </c>
      <c r="Q87" s="17">
        <f t="shared" si="33"/>
        <v>0</v>
      </c>
      <c r="R87" s="49"/>
    </row>
    <row r="88" spans="2:18" x14ac:dyDescent="0.25">
      <c r="B88" s="48">
        <f>IF(F88&lt;&gt;"",1+MAX($B$22:B87),"")</f>
        <v>44</v>
      </c>
      <c r="C88" s="123" t="s">
        <v>270</v>
      </c>
      <c r="D88" s="8" t="s">
        <v>154</v>
      </c>
      <c r="E88" s="23" t="s">
        <v>78</v>
      </c>
      <c r="F88" s="67">
        <f>64.75*0.667*4.58/27+34.25*3.167*0.667/27+41.6*0.667*4.667/27</f>
        <v>14.801766320370373</v>
      </c>
      <c r="G88" s="17">
        <v>366</v>
      </c>
      <c r="H88" s="17">
        <f t="shared" si="29"/>
        <v>402.6</v>
      </c>
      <c r="I88" s="17">
        <f t="shared" si="27"/>
        <v>5959.191120581112</v>
      </c>
      <c r="J88" s="15">
        <v>5.0170000000000003</v>
      </c>
      <c r="K88" s="10">
        <f t="shared" si="30"/>
        <v>74.260461629298163</v>
      </c>
      <c r="L88" s="76" t="s">
        <v>657</v>
      </c>
      <c r="M88" s="77">
        <v>54.81</v>
      </c>
      <c r="N88" s="17">
        <f t="shared" si="31"/>
        <v>76.733999999999995</v>
      </c>
      <c r="O88" s="17">
        <f t="shared" si="32"/>
        <v>384.97447799999998</v>
      </c>
      <c r="P88" s="17">
        <f t="shared" si="28"/>
        <v>5698.3022626625643</v>
      </c>
      <c r="Q88" s="17">
        <f t="shared" si="33"/>
        <v>11657.493383243676</v>
      </c>
      <c r="R88" s="49"/>
    </row>
    <row r="89" spans="2:18" x14ac:dyDescent="0.25">
      <c r="B89" s="48">
        <f>IF(F89&lt;&gt;"",1+MAX($B$22:B88),"")</f>
        <v>45</v>
      </c>
      <c r="C89" s="123"/>
      <c r="D89" s="8" t="s">
        <v>155</v>
      </c>
      <c r="E89" s="23" t="s">
        <v>78</v>
      </c>
      <c r="F89" s="67">
        <f>36.92*0.667*2/27</f>
        <v>1.8241214814814819</v>
      </c>
      <c r="G89" s="17">
        <v>366</v>
      </c>
      <c r="H89" s="17">
        <f t="shared" si="29"/>
        <v>402.6</v>
      </c>
      <c r="I89" s="17">
        <f t="shared" si="27"/>
        <v>734.39130844444469</v>
      </c>
      <c r="J89" s="15">
        <v>5.0170000000000003</v>
      </c>
      <c r="K89" s="10">
        <f t="shared" si="30"/>
        <v>9.1516174725925961</v>
      </c>
      <c r="L89" s="76" t="s">
        <v>657</v>
      </c>
      <c r="M89" s="77">
        <v>54.81</v>
      </c>
      <c r="N89" s="17">
        <f t="shared" si="31"/>
        <v>76.733999999999995</v>
      </c>
      <c r="O89" s="17">
        <f t="shared" si="32"/>
        <v>384.97447799999998</v>
      </c>
      <c r="P89" s="17">
        <f t="shared" si="28"/>
        <v>702.24021514192009</v>
      </c>
      <c r="Q89" s="17">
        <f t="shared" si="33"/>
        <v>1436.6315235863649</v>
      </c>
      <c r="R89" s="49"/>
    </row>
    <row r="90" spans="2:18" ht="27.6" x14ac:dyDescent="0.25">
      <c r="B90" s="48">
        <f>IF(F90&lt;&gt;"",1+MAX($B$22:B89),"")</f>
        <v>46</v>
      </c>
      <c r="C90" s="123"/>
      <c r="D90" s="8" t="s">
        <v>170</v>
      </c>
      <c r="E90" s="23" t="s">
        <v>78</v>
      </c>
      <c r="F90" s="67">
        <f>117.32*0.667*3.58/27</f>
        <v>10.375693896296296</v>
      </c>
      <c r="G90" s="17">
        <v>366</v>
      </c>
      <c r="H90" s="17">
        <f t="shared" si="29"/>
        <v>402.6</v>
      </c>
      <c r="I90" s="17">
        <f t="shared" si="27"/>
        <v>4177.2543626488887</v>
      </c>
      <c r="J90" s="15">
        <v>5.0170000000000003</v>
      </c>
      <c r="K90" s="10">
        <f t="shared" si="30"/>
        <v>52.054856277718521</v>
      </c>
      <c r="L90" s="76" t="s">
        <v>657</v>
      </c>
      <c r="M90" s="77">
        <v>54.81</v>
      </c>
      <c r="N90" s="17">
        <f t="shared" si="31"/>
        <v>76.733999999999995</v>
      </c>
      <c r="O90" s="17">
        <f t="shared" si="32"/>
        <v>384.97447799999998</v>
      </c>
      <c r="P90" s="17">
        <f t="shared" si="28"/>
        <v>3994.3773416144522</v>
      </c>
      <c r="Q90" s="17">
        <f t="shared" si="33"/>
        <v>8171.6317042633409</v>
      </c>
      <c r="R90" s="49"/>
    </row>
    <row r="91" spans="2:18" ht="27.6" x14ac:dyDescent="0.25">
      <c r="B91" s="48">
        <f>IF(F91&lt;&gt;"",1+MAX($B$22:B90),"")</f>
        <v>47</v>
      </c>
      <c r="C91" s="123"/>
      <c r="D91" s="8" t="s">
        <v>171</v>
      </c>
      <c r="E91" s="23" t="s">
        <v>78</v>
      </c>
      <c r="F91" s="67">
        <f>117.32*0.5*4.41/27</f>
        <v>9.5811333333333337</v>
      </c>
      <c r="G91" s="17">
        <v>366</v>
      </c>
      <c r="H91" s="17">
        <f t="shared" si="29"/>
        <v>402.6</v>
      </c>
      <c r="I91" s="17">
        <f t="shared" si="27"/>
        <v>3857.3642800000002</v>
      </c>
      <c r="J91" s="15">
        <v>5.0170000000000003</v>
      </c>
      <c r="K91" s="10">
        <f t="shared" si="30"/>
        <v>48.06854593333334</v>
      </c>
      <c r="L91" s="76" t="s">
        <v>657</v>
      </c>
      <c r="M91" s="77">
        <v>54.81</v>
      </c>
      <c r="N91" s="17">
        <f t="shared" si="31"/>
        <v>76.733999999999995</v>
      </c>
      <c r="O91" s="17">
        <f t="shared" si="32"/>
        <v>384.97447799999998</v>
      </c>
      <c r="P91" s="17">
        <f t="shared" si="28"/>
        <v>3688.4918036484</v>
      </c>
      <c r="Q91" s="17">
        <f t="shared" si="33"/>
        <v>7545.8560836484003</v>
      </c>
      <c r="R91" s="49"/>
    </row>
    <row r="92" spans="2:18" x14ac:dyDescent="0.25">
      <c r="B92" s="48">
        <f>IF(F92&lt;&gt;"",1+MAX($B$22:B91),"")</f>
        <v>48</v>
      </c>
      <c r="C92" s="123"/>
      <c r="D92" s="8" t="s">
        <v>173</v>
      </c>
      <c r="E92" s="23" t="s">
        <v>78</v>
      </c>
      <c r="F92" s="67">
        <f>4.98*0.667*4.667/27</f>
        <v>0.57415508222222222</v>
      </c>
      <c r="G92" s="17">
        <v>366</v>
      </c>
      <c r="H92" s="17">
        <f t="shared" si="29"/>
        <v>402.6</v>
      </c>
      <c r="I92" s="17">
        <f t="shared" si="27"/>
        <v>231.15483610266668</v>
      </c>
      <c r="J92" s="15">
        <v>5.0170000000000003</v>
      </c>
      <c r="K92" s="10">
        <f t="shared" si="30"/>
        <v>2.880536047508889</v>
      </c>
      <c r="L92" s="76" t="s">
        <v>657</v>
      </c>
      <c r="M92" s="77">
        <v>54.81</v>
      </c>
      <c r="N92" s="17">
        <f t="shared" si="31"/>
        <v>76.733999999999995</v>
      </c>
      <c r="O92" s="17">
        <f t="shared" si="32"/>
        <v>384.97447799999998</v>
      </c>
      <c r="P92" s="17">
        <f t="shared" si="28"/>
        <v>221.03505306954708</v>
      </c>
      <c r="Q92" s="17">
        <f t="shared" si="33"/>
        <v>452.18988917221373</v>
      </c>
      <c r="R92" s="49"/>
    </row>
    <row r="93" spans="2:18" x14ac:dyDescent="0.25">
      <c r="B93" s="48">
        <f>IF(F93&lt;&gt;"",1+MAX($B$22:B92),"")</f>
        <v>49</v>
      </c>
      <c r="C93" s="123"/>
      <c r="D93" s="8" t="s">
        <v>179</v>
      </c>
      <c r="E93" s="23" t="s">
        <v>78</v>
      </c>
      <c r="F93" s="67">
        <f>10.47*1*4.667/27</f>
        <v>1.8097588888888889</v>
      </c>
      <c r="G93" s="17">
        <v>366</v>
      </c>
      <c r="H93" s="17">
        <f t="shared" si="29"/>
        <v>402.6</v>
      </c>
      <c r="I93" s="17">
        <f t="shared" si="27"/>
        <v>728.60892866666677</v>
      </c>
      <c r="J93" s="15">
        <v>5.0170000000000003</v>
      </c>
      <c r="K93" s="10">
        <f t="shared" si="30"/>
        <v>9.0795603455555565</v>
      </c>
      <c r="L93" s="76" t="s">
        <v>657</v>
      </c>
      <c r="M93" s="77">
        <v>54.81</v>
      </c>
      <c r="N93" s="17">
        <f t="shared" si="31"/>
        <v>76.733999999999995</v>
      </c>
      <c r="O93" s="17">
        <f t="shared" si="32"/>
        <v>384.97447799999998</v>
      </c>
      <c r="P93" s="17">
        <f t="shared" si="28"/>
        <v>696.71098355585991</v>
      </c>
      <c r="Q93" s="17">
        <f t="shared" si="33"/>
        <v>1425.3199122225267</v>
      </c>
      <c r="R93" s="49"/>
    </row>
    <row r="94" spans="2:18" x14ac:dyDescent="0.25">
      <c r="B94" s="48">
        <f>IF(F94&lt;&gt;"",1+MAX($B$22:B93),"")</f>
        <v>50</v>
      </c>
      <c r="C94" s="123"/>
      <c r="D94" s="8" t="s">
        <v>175</v>
      </c>
      <c r="E94" s="23" t="s">
        <v>78</v>
      </c>
      <c r="F94" s="67">
        <f>8.35*1.33*4.667/27</f>
        <v>1.9196062407407406</v>
      </c>
      <c r="G94" s="17">
        <v>366</v>
      </c>
      <c r="H94" s="17">
        <f t="shared" si="29"/>
        <v>402.6</v>
      </c>
      <c r="I94" s="17">
        <f t="shared" si="27"/>
        <v>772.83347252222222</v>
      </c>
      <c r="J94" s="15">
        <v>5.0170000000000003</v>
      </c>
      <c r="K94" s="10">
        <f t="shared" si="30"/>
        <v>9.6306645097962971</v>
      </c>
      <c r="L94" s="76" t="s">
        <v>657</v>
      </c>
      <c r="M94" s="77">
        <v>54.81</v>
      </c>
      <c r="N94" s="17">
        <f t="shared" si="31"/>
        <v>76.733999999999995</v>
      </c>
      <c r="O94" s="17">
        <f t="shared" si="32"/>
        <v>384.97447799999998</v>
      </c>
      <c r="P94" s="17">
        <f t="shared" si="28"/>
        <v>738.99941049470885</v>
      </c>
      <c r="Q94" s="17">
        <f t="shared" si="33"/>
        <v>1511.8328830169312</v>
      </c>
      <c r="R94" s="49"/>
    </row>
    <row r="95" spans="2:18" x14ac:dyDescent="0.25">
      <c r="B95" s="48" t="str">
        <f>IF(F95&lt;&gt;"",1+MAX($B$22:B94),"")</f>
        <v/>
      </c>
      <c r="C95" s="52"/>
      <c r="D95" s="8"/>
      <c r="E95" s="23"/>
      <c r="F95" s="39"/>
      <c r="G95" s="17"/>
      <c r="H95" s="17">
        <f t="shared" si="29"/>
        <v>0</v>
      </c>
      <c r="I95" s="17">
        <f t="shared" si="27"/>
        <v>0</v>
      </c>
      <c r="J95" s="15"/>
      <c r="K95" s="10">
        <f t="shared" si="30"/>
        <v>0</v>
      </c>
      <c r="L95" s="10"/>
      <c r="M95" s="17"/>
      <c r="N95" s="17">
        <f t="shared" si="31"/>
        <v>0</v>
      </c>
      <c r="O95" s="17">
        <f t="shared" si="32"/>
        <v>0</v>
      </c>
      <c r="P95" s="17">
        <f t="shared" si="28"/>
        <v>0</v>
      </c>
      <c r="Q95" s="17">
        <f t="shared" si="33"/>
        <v>0</v>
      </c>
      <c r="R95" s="49"/>
    </row>
    <row r="96" spans="2:18" x14ac:dyDescent="0.25">
      <c r="B96" s="64" t="str">
        <f>IF(F96&lt;&gt;"",1+MAX($B$22:B95),"")</f>
        <v/>
      </c>
      <c r="C96" s="65"/>
      <c r="D96" s="66" t="s">
        <v>172</v>
      </c>
      <c r="E96" s="23"/>
      <c r="F96" s="67"/>
      <c r="G96" s="17"/>
      <c r="H96" s="17">
        <f t="shared" si="29"/>
        <v>0</v>
      </c>
      <c r="I96" s="17">
        <f t="shared" si="27"/>
        <v>0</v>
      </c>
      <c r="J96" s="15"/>
      <c r="K96" s="10">
        <f t="shared" si="30"/>
        <v>0</v>
      </c>
      <c r="L96" s="10"/>
      <c r="M96" s="17"/>
      <c r="N96" s="17">
        <f t="shared" si="31"/>
        <v>0</v>
      </c>
      <c r="O96" s="17">
        <f t="shared" si="32"/>
        <v>0</v>
      </c>
      <c r="P96" s="17">
        <f t="shared" si="28"/>
        <v>0</v>
      </c>
      <c r="Q96" s="17">
        <f t="shared" si="33"/>
        <v>0</v>
      </c>
      <c r="R96" s="49"/>
    </row>
    <row r="97" spans="2:19" ht="27.6" x14ac:dyDescent="0.25">
      <c r="B97" s="48">
        <f>IF(F97&lt;&gt;"",1+MAX($B$22:B96),"")</f>
        <v>51</v>
      </c>
      <c r="C97" s="123" t="s">
        <v>270</v>
      </c>
      <c r="D97" s="8" t="s">
        <v>198</v>
      </c>
      <c r="E97" s="23" t="s">
        <v>78</v>
      </c>
      <c r="F97" s="67">
        <f>1.667*1.667*8*2/27</f>
        <v>1.646749037037037</v>
      </c>
      <c r="G97" s="17">
        <v>350</v>
      </c>
      <c r="H97" s="17">
        <f t="shared" si="29"/>
        <v>385.00000000000006</v>
      </c>
      <c r="I97" s="17">
        <f t="shared" si="27"/>
        <v>633.99837925925931</v>
      </c>
      <c r="J97" s="15">
        <v>9.3849999999999998</v>
      </c>
      <c r="K97" s="10">
        <f t="shared" si="30"/>
        <v>15.454739712592591</v>
      </c>
      <c r="L97" s="76" t="s">
        <v>658</v>
      </c>
      <c r="M97" s="77">
        <v>55.07</v>
      </c>
      <c r="N97" s="17">
        <f t="shared" si="31"/>
        <v>77.097999999999999</v>
      </c>
      <c r="O97" s="17">
        <f t="shared" si="32"/>
        <v>723.56472999999994</v>
      </c>
      <c r="P97" s="17">
        <f t="shared" si="28"/>
        <v>1191.5295223614635</v>
      </c>
      <c r="Q97" s="17">
        <f t="shared" si="33"/>
        <v>1825.5279016207228</v>
      </c>
      <c r="R97" s="49"/>
    </row>
    <row r="98" spans="2:19" ht="27.6" x14ac:dyDescent="0.25">
      <c r="B98" s="48">
        <f>IF(F98&lt;&gt;"",1+MAX($B$22:B97),"")</f>
        <v>52</v>
      </c>
      <c r="C98" s="123"/>
      <c r="D98" s="8" t="s">
        <v>174</v>
      </c>
      <c r="E98" s="23" t="s">
        <v>78</v>
      </c>
      <c r="F98" s="67">
        <f>0.83*0.5*3.16*2/27</f>
        <v>9.7140740740740736E-2</v>
      </c>
      <c r="G98" s="17">
        <v>350</v>
      </c>
      <c r="H98" s="17">
        <f t="shared" si="29"/>
        <v>385.00000000000006</v>
      </c>
      <c r="I98" s="17">
        <f t="shared" si="27"/>
        <v>37.399185185185189</v>
      </c>
      <c r="J98" s="15">
        <v>9.3849999999999998</v>
      </c>
      <c r="K98" s="10">
        <f t="shared" si="30"/>
        <v>0.91166585185185178</v>
      </c>
      <c r="L98" s="76" t="s">
        <v>658</v>
      </c>
      <c r="M98" s="77">
        <v>55.07</v>
      </c>
      <c r="N98" s="17">
        <f t="shared" si="31"/>
        <v>77.097999999999999</v>
      </c>
      <c r="O98" s="17">
        <f t="shared" si="32"/>
        <v>723.56472999999994</v>
      </c>
      <c r="P98" s="17">
        <f t="shared" si="28"/>
        <v>70.287613846074066</v>
      </c>
      <c r="Q98" s="17">
        <f t="shared" si="33"/>
        <v>107.68679903125926</v>
      </c>
      <c r="R98" s="49"/>
    </row>
    <row r="99" spans="2:19" s="12" customFormat="1" x14ac:dyDescent="0.25">
      <c r="B99" s="48" t="str">
        <f>IF(F99&lt;&gt;"",1+MAX($B$22:B98),"")</f>
        <v/>
      </c>
      <c r="C99" s="52"/>
      <c r="D99" s="8"/>
      <c r="E99" s="23"/>
      <c r="F99" s="39"/>
      <c r="G99" s="17"/>
      <c r="H99" s="17">
        <f t="shared" si="29"/>
        <v>0</v>
      </c>
      <c r="I99" s="17">
        <f t="shared" si="27"/>
        <v>0</v>
      </c>
      <c r="J99" s="15"/>
      <c r="K99" s="10">
        <f t="shared" si="30"/>
        <v>0</v>
      </c>
      <c r="L99" s="10"/>
      <c r="M99" s="17"/>
      <c r="N99" s="17">
        <f t="shared" si="31"/>
        <v>0</v>
      </c>
      <c r="O99" s="17">
        <f t="shared" si="32"/>
        <v>0</v>
      </c>
      <c r="P99" s="17">
        <f t="shared" si="28"/>
        <v>0</v>
      </c>
      <c r="Q99" s="17">
        <f t="shared" si="33"/>
        <v>0</v>
      </c>
      <c r="R99" s="49"/>
    </row>
    <row r="100" spans="2:19" x14ac:dyDescent="0.25">
      <c r="B100" s="64" t="str">
        <f>IF(F100&lt;&gt;"",1+MAX($B$22:B99),"")</f>
        <v/>
      </c>
      <c r="C100" s="65"/>
      <c r="D100" s="66" t="s">
        <v>133</v>
      </c>
      <c r="E100" s="23"/>
      <c r="F100" s="67"/>
      <c r="G100" s="17"/>
      <c r="H100" s="17">
        <f t="shared" si="29"/>
        <v>0</v>
      </c>
      <c r="I100" s="17">
        <f t="shared" si="27"/>
        <v>0</v>
      </c>
      <c r="J100" s="15"/>
      <c r="K100" s="10">
        <f t="shared" si="30"/>
        <v>0</v>
      </c>
      <c r="L100" s="10"/>
      <c r="M100" s="17"/>
      <c r="N100" s="17">
        <f t="shared" si="31"/>
        <v>0</v>
      </c>
      <c r="O100" s="17">
        <f t="shared" si="32"/>
        <v>0</v>
      </c>
      <c r="P100" s="17">
        <f t="shared" si="28"/>
        <v>0</v>
      </c>
      <c r="Q100" s="17">
        <f t="shared" si="33"/>
        <v>0</v>
      </c>
      <c r="R100" s="49"/>
    </row>
    <row r="101" spans="2:19" s="12" customFormat="1" x14ac:dyDescent="0.25">
      <c r="B101" s="48">
        <f>IF(F101&lt;&gt;"",1+MAX($B$22:B100),"")</f>
        <v>53</v>
      </c>
      <c r="C101" s="52" t="s">
        <v>270</v>
      </c>
      <c r="D101" s="8" t="s">
        <v>134</v>
      </c>
      <c r="E101" s="23" t="s">
        <v>77</v>
      </c>
      <c r="F101" s="39">
        <v>4096</v>
      </c>
      <c r="G101" s="17">
        <v>2</v>
      </c>
      <c r="H101" s="17">
        <f t="shared" si="29"/>
        <v>2.2000000000000002</v>
      </c>
      <c r="I101" s="17">
        <f t="shared" si="27"/>
        <v>9011.2000000000007</v>
      </c>
      <c r="J101" s="15">
        <v>3.6999999999999998E-2</v>
      </c>
      <c r="K101" s="10">
        <f t="shared" si="30"/>
        <v>151.55199999999999</v>
      </c>
      <c r="L101" s="76" t="s">
        <v>659</v>
      </c>
      <c r="M101" s="77">
        <v>53.15</v>
      </c>
      <c r="N101" s="17">
        <f t="shared" si="31"/>
        <v>74.41</v>
      </c>
      <c r="O101" s="17">
        <f t="shared" si="32"/>
        <v>2.7531699999999999</v>
      </c>
      <c r="P101" s="17">
        <f t="shared" si="28"/>
        <v>11276.98432</v>
      </c>
      <c r="Q101" s="17">
        <f t="shared" si="33"/>
        <v>20288.18432</v>
      </c>
      <c r="R101" s="49"/>
    </row>
    <row r="102" spans="2:19" s="12" customFormat="1" x14ac:dyDescent="0.25">
      <c r="B102" s="48" t="str">
        <f>IF(F102&lt;&gt;"",1+MAX($B$22:B101),"")</f>
        <v/>
      </c>
      <c r="C102" s="52"/>
      <c r="D102" s="8"/>
      <c r="E102" s="23"/>
      <c r="F102" s="39"/>
      <c r="G102" s="17"/>
      <c r="H102" s="17">
        <f t="shared" si="29"/>
        <v>0</v>
      </c>
      <c r="I102" s="17">
        <f t="shared" si="27"/>
        <v>0</v>
      </c>
      <c r="J102" s="15"/>
      <c r="K102" s="10">
        <f t="shared" si="30"/>
        <v>0</v>
      </c>
      <c r="L102" s="10"/>
      <c r="M102" s="17"/>
      <c r="N102" s="17">
        <f t="shared" si="31"/>
        <v>0</v>
      </c>
      <c r="O102" s="17">
        <f t="shared" si="32"/>
        <v>0</v>
      </c>
      <c r="P102" s="17">
        <f t="shared" si="28"/>
        <v>0</v>
      </c>
      <c r="Q102" s="17">
        <f t="shared" si="33"/>
        <v>0</v>
      </c>
      <c r="R102" s="49"/>
    </row>
    <row r="103" spans="2:19" s="12" customFormat="1" ht="12.75" customHeight="1" x14ac:dyDescent="0.25">
      <c r="B103" s="13" t="str">
        <f>IF(F103&lt;&gt;"",1+MAX($B$22:B102),"")</f>
        <v/>
      </c>
      <c r="C103" s="13" t="s">
        <v>46</v>
      </c>
      <c r="D103" s="6" t="s">
        <v>11</v>
      </c>
      <c r="E103" s="114" t="s">
        <v>65</v>
      </c>
      <c r="F103" s="114"/>
      <c r="G103" s="114"/>
      <c r="H103" s="53">
        <f>SUM(I104:I121)</f>
        <v>22224.8763</v>
      </c>
      <c r="I103" s="7">
        <f t="shared" ref="I103:I121" si="34">F103*H103</f>
        <v>0</v>
      </c>
      <c r="J103" s="7"/>
      <c r="K103" s="115" t="s">
        <v>66</v>
      </c>
      <c r="L103" s="115"/>
      <c r="M103" s="115"/>
      <c r="N103" s="115"/>
      <c r="O103" s="53">
        <f>SUM(P104:P121)</f>
        <v>34809.360060999992</v>
      </c>
      <c r="P103" s="7">
        <f t="shared" ref="P103:P121" si="35">F103*O103</f>
        <v>0</v>
      </c>
      <c r="Q103" s="47">
        <f>SUM(Q104:Q121)</f>
        <v>57034.236360999996</v>
      </c>
      <c r="R103" s="47">
        <f>(Q103)+(H103*$Q$8)+(O103*$Q$9)+(Q103*$Q$10)+($Q$11*((Q103)+(H103*$Q$8)+(O103*$Q$9)+(Q103*$Q$10)))+(Q103*$Q$12)</f>
        <v>80963.937996600784</v>
      </c>
    </row>
    <row r="104" spans="2:19" x14ac:dyDescent="0.25">
      <c r="B104" s="48" t="str">
        <f>IF(F104&lt;&gt;"",1+MAX($B$22:B103),"")</f>
        <v/>
      </c>
      <c r="C104" s="52"/>
      <c r="D104" s="8"/>
      <c r="E104" s="23"/>
      <c r="F104" s="39"/>
      <c r="G104" s="17"/>
      <c r="H104" s="17">
        <f t="shared" ref="H104:H121" si="36">G104*$T$2</f>
        <v>0</v>
      </c>
      <c r="I104" s="17">
        <f t="shared" si="34"/>
        <v>0</v>
      </c>
      <c r="J104" s="15"/>
      <c r="K104" s="10">
        <f t="shared" ref="K104:K121" si="37">F104*J104</f>
        <v>0</v>
      </c>
      <c r="L104" s="10"/>
      <c r="M104" s="17"/>
      <c r="N104" s="17">
        <f t="shared" ref="N104:N121" si="38">M104*$U$2</f>
        <v>0</v>
      </c>
      <c r="O104" s="17">
        <f t="shared" ref="O104:O121" si="39">J104*N104</f>
        <v>0</v>
      </c>
      <c r="P104" s="17">
        <f t="shared" si="35"/>
        <v>0</v>
      </c>
      <c r="Q104" s="17">
        <f t="shared" ref="Q104:Q121" si="40">I104+P104</f>
        <v>0</v>
      </c>
      <c r="R104" s="49"/>
      <c r="S104" s="12"/>
    </row>
    <row r="105" spans="2:19" x14ac:dyDescent="0.25">
      <c r="B105" s="64" t="str">
        <f>IF(F105&lt;&gt;"",1+MAX($B$22:B104),"")</f>
        <v/>
      </c>
      <c r="C105" s="65"/>
      <c r="D105" s="66" t="s">
        <v>334</v>
      </c>
      <c r="E105" s="23"/>
      <c r="F105" s="39"/>
      <c r="G105" s="17"/>
      <c r="H105" s="17">
        <f t="shared" si="36"/>
        <v>0</v>
      </c>
      <c r="I105" s="17">
        <f t="shared" si="34"/>
        <v>0</v>
      </c>
      <c r="J105" s="15"/>
      <c r="K105" s="10">
        <f t="shared" si="37"/>
        <v>0</v>
      </c>
      <c r="L105" s="10"/>
      <c r="M105" s="17"/>
      <c r="N105" s="17">
        <f t="shared" si="38"/>
        <v>0</v>
      </c>
      <c r="O105" s="17">
        <f t="shared" si="39"/>
        <v>0</v>
      </c>
      <c r="P105" s="17">
        <f t="shared" si="35"/>
        <v>0</v>
      </c>
      <c r="Q105" s="17">
        <f t="shared" si="40"/>
        <v>0</v>
      </c>
      <c r="R105" s="49"/>
    </row>
    <row r="106" spans="2:19" x14ac:dyDescent="0.25">
      <c r="B106" s="48" t="str">
        <f>IF(F106&lt;&gt;"",1+MAX($B$22:B105),"")</f>
        <v/>
      </c>
      <c r="C106" s="52"/>
      <c r="D106" s="8"/>
      <c r="E106" s="23"/>
      <c r="F106" s="39"/>
      <c r="G106" s="17"/>
      <c r="H106" s="17">
        <f t="shared" si="36"/>
        <v>0</v>
      </c>
      <c r="I106" s="17">
        <f t="shared" si="34"/>
        <v>0</v>
      </c>
      <c r="J106" s="15"/>
      <c r="K106" s="10">
        <f t="shared" si="37"/>
        <v>0</v>
      </c>
      <c r="L106" s="10"/>
      <c r="M106" s="17"/>
      <c r="N106" s="17">
        <f t="shared" si="38"/>
        <v>0</v>
      </c>
      <c r="O106" s="17">
        <f t="shared" si="39"/>
        <v>0</v>
      </c>
      <c r="P106" s="17">
        <f t="shared" si="35"/>
        <v>0</v>
      </c>
      <c r="Q106" s="17">
        <f t="shared" si="40"/>
        <v>0</v>
      </c>
      <c r="R106" s="49"/>
    </row>
    <row r="107" spans="2:19" x14ac:dyDescent="0.25">
      <c r="B107" s="48" t="str">
        <f>IF(F107&lt;&gt;"",1+MAX($B$22:B106),"")</f>
        <v/>
      </c>
      <c r="C107" s="52"/>
      <c r="D107" s="51" t="s">
        <v>335</v>
      </c>
      <c r="E107" s="23"/>
      <c r="F107" s="39"/>
      <c r="G107" s="17"/>
      <c r="H107" s="17">
        <f t="shared" si="36"/>
        <v>0</v>
      </c>
      <c r="I107" s="17">
        <f t="shared" si="34"/>
        <v>0</v>
      </c>
      <c r="J107" s="15"/>
      <c r="K107" s="10">
        <f t="shared" si="37"/>
        <v>0</v>
      </c>
      <c r="L107" s="10"/>
      <c r="M107" s="17"/>
      <c r="N107" s="17">
        <f t="shared" si="38"/>
        <v>0</v>
      </c>
      <c r="O107" s="17">
        <f t="shared" si="39"/>
        <v>0</v>
      </c>
      <c r="P107" s="17">
        <f t="shared" si="35"/>
        <v>0</v>
      </c>
      <c r="Q107" s="17">
        <f t="shared" si="40"/>
        <v>0</v>
      </c>
      <c r="R107" s="49"/>
    </row>
    <row r="108" spans="2:19" ht="27.6" x14ac:dyDescent="0.25">
      <c r="B108" s="48">
        <f>IF(F108&lt;&gt;"",1+MAX($B$22:B107),"")</f>
        <v>54</v>
      </c>
      <c r="C108" s="123" t="s">
        <v>336</v>
      </c>
      <c r="D108" s="8" t="s">
        <v>337</v>
      </c>
      <c r="E108" s="23" t="s">
        <v>77</v>
      </c>
      <c r="F108" s="39">
        <v>693</v>
      </c>
      <c r="G108" s="17">
        <v>15.5</v>
      </c>
      <c r="H108" s="17">
        <f t="shared" si="36"/>
        <v>17.05</v>
      </c>
      <c r="I108" s="17">
        <f t="shared" si="34"/>
        <v>11815.65</v>
      </c>
      <c r="J108" s="15">
        <v>0.54</v>
      </c>
      <c r="K108" s="10">
        <f t="shared" si="37"/>
        <v>374.22</v>
      </c>
      <c r="L108" s="76" t="s">
        <v>660</v>
      </c>
      <c r="M108" s="77">
        <v>47.93</v>
      </c>
      <c r="N108" s="17">
        <f t="shared" si="38"/>
        <v>67.10199999999999</v>
      </c>
      <c r="O108" s="17">
        <f t="shared" si="39"/>
        <v>36.235079999999996</v>
      </c>
      <c r="P108" s="17">
        <f t="shared" si="35"/>
        <v>25110.910439999996</v>
      </c>
      <c r="Q108" s="17">
        <f t="shared" si="40"/>
        <v>36926.560439999994</v>
      </c>
      <c r="R108" s="49"/>
    </row>
    <row r="109" spans="2:19" x14ac:dyDescent="0.25">
      <c r="B109" s="48" t="str">
        <f>IF(F109&lt;&gt;"",1+MAX($B$22:B108),"")</f>
        <v/>
      </c>
      <c r="C109" s="123"/>
      <c r="D109" s="8"/>
      <c r="E109" s="23"/>
      <c r="F109" s="39"/>
      <c r="G109" s="17"/>
      <c r="H109" s="17">
        <f t="shared" si="36"/>
        <v>0</v>
      </c>
      <c r="I109" s="17">
        <f t="shared" si="34"/>
        <v>0</v>
      </c>
      <c r="J109" s="15"/>
      <c r="K109" s="10">
        <f t="shared" si="37"/>
        <v>0</v>
      </c>
      <c r="L109" s="10"/>
      <c r="M109" s="17"/>
      <c r="N109" s="17">
        <f t="shared" si="38"/>
        <v>0</v>
      </c>
      <c r="O109" s="17">
        <f t="shared" si="39"/>
        <v>0</v>
      </c>
      <c r="P109" s="17">
        <f t="shared" si="35"/>
        <v>0</v>
      </c>
      <c r="Q109" s="17">
        <f t="shared" si="40"/>
        <v>0</v>
      </c>
      <c r="R109" s="49"/>
    </row>
    <row r="110" spans="2:19" x14ac:dyDescent="0.25">
      <c r="B110" s="48" t="str">
        <f>IF(F110&lt;&gt;"",1+MAX($B$22:B109),"")</f>
        <v/>
      </c>
      <c r="C110" s="123"/>
      <c r="D110" s="51" t="s">
        <v>338</v>
      </c>
      <c r="E110" s="23"/>
      <c r="F110" s="39"/>
      <c r="G110" s="17"/>
      <c r="H110" s="17">
        <f t="shared" si="36"/>
        <v>0</v>
      </c>
      <c r="I110" s="17">
        <f t="shared" si="34"/>
        <v>0</v>
      </c>
      <c r="J110" s="15"/>
      <c r="K110" s="10">
        <f t="shared" si="37"/>
        <v>0</v>
      </c>
      <c r="L110" s="10"/>
      <c r="M110" s="17"/>
      <c r="N110" s="17">
        <f t="shared" si="38"/>
        <v>0</v>
      </c>
      <c r="O110" s="17">
        <f t="shared" si="39"/>
        <v>0</v>
      </c>
      <c r="P110" s="17">
        <f t="shared" si="35"/>
        <v>0</v>
      </c>
      <c r="Q110" s="17">
        <f t="shared" si="40"/>
        <v>0</v>
      </c>
      <c r="R110" s="49"/>
    </row>
    <row r="111" spans="2:19" x14ac:dyDescent="0.25">
      <c r="B111" s="48">
        <f>IF(F111&lt;&gt;"",1+MAX($B$22:B110),"")</f>
        <v>55</v>
      </c>
      <c r="C111" s="123"/>
      <c r="D111" s="8" t="s">
        <v>339</v>
      </c>
      <c r="E111" s="23" t="s">
        <v>79</v>
      </c>
      <c r="F111" s="39">
        <v>150</v>
      </c>
      <c r="G111" s="17">
        <v>24</v>
      </c>
      <c r="H111" s="17">
        <f t="shared" si="36"/>
        <v>26.400000000000002</v>
      </c>
      <c r="I111" s="17">
        <f t="shared" si="34"/>
        <v>3960.0000000000005</v>
      </c>
      <c r="J111" s="15">
        <v>0.2</v>
      </c>
      <c r="K111" s="10">
        <f t="shared" si="37"/>
        <v>30</v>
      </c>
      <c r="L111" s="76" t="s">
        <v>661</v>
      </c>
      <c r="M111" s="77">
        <v>46.9</v>
      </c>
      <c r="N111" s="17">
        <f t="shared" si="38"/>
        <v>65.66</v>
      </c>
      <c r="O111" s="17">
        <f t="shared" si="39"/>
        <v>13.132</v>
      </c>
      <c r="P111" s="17">
        <f t="shared" si="35"/>
        <v>1969.8</v>
      </c>
      <c r="Q111" s="17">
        <f t="shared" si="40"/>
        <v>5929.8</v>
      </c>
      <c r="R111" s="49"/>
    </row>
    <row r="112" spans="2:19" x14ac:dyDescent="0.25">
      <c r="B112" s="48" t="str">
        <f>IF(F112&lt;&gt;"",1+MAX($B$22:B111),"")</f>
        <v/>
      </c>
      <c r="C112" s="52"/>
      <c r="D112" s="8"/>
      <c r="E112" s="23"/>
      <c r="F112" s="39"/>
      <c r="G112" s="17"/>
      <c r="H112" s="17">
        <f t="shared" si="36"/>
        <v>0</v>
      </c>
      <c r="I112" s="17">
        <f t="shared" si="34"/>
        <v>0</v>
      </c>
      <c r="J112" s="15"/>
      <c r="K112" s="10">
        <f t="shared" si="37"/>
        <v>0</v>
      </c>
      <c r="L112" s="10"/>
      <c r="M112" s="17"/>
      <c r="N112" s="17">
        <f t="shared" si="38"/>
        <v>0</v>
      </c>
      <c r="O112" s="17">
        <f t="shared" si="39"/>
        <v>0</v>
      </c>
      <c r="P112" s="17">
        <f t="shared" si="35"/>
        <v>0</v>
      </c>
      <c r="Q112" s="17">
        <f t="shared" si="40"/>
        <v>0</v>
      </c>
      <c r="R112" s="49"/>
    </row>
    <row r="113" spans="2:19" x14ac:dyDescent="0.25">
      <c r="B113" s="64" t="str">
        <f>IF(F113&lt;&gt;"",1+MAX($B$22:B112),"")</f>
        <v/>
      </c>
      <c r="C113" s="65"/>
      <c r="D113" s="66" t="s">
        <v>201</v>
      </c>
      <c r="E113" s="23"/>
      <c r="F113" s="39"/>
      <c r="G113" s="17"/>
      <c r="H113" s="17">
        <f t="shared" si="36"/>
        <v>0</v>
      </c>
      <c r="I113" s="17">
        <f t="shared" si="34"/>
        <v>0</v>
      </c>
      <c r="J113" s="15"/>
      <c r="K113" s="10">
        <f t="shared" si="37"/>
        <v>0</v>
      </c>
      <c r="L113" s="10"/>
      <c r="M113" s="17"/>
      <c r="N113" s="17">
        <f t="shared" si="38"/>
        <v>0</v>
      </c>
      <c r="O113" s="17">
        <f t="shared" si="39"/>
        <v>0</v>
      </c>
      <c r="P113" s="17">
        <f t="shared" si="35"/>
        <v>0</v>
      </c>
      <c r="Q113" s="17">
        <f t="shared" si="40"/>
        <v>0</v>
      </c>
      <c r="R113" s="49"/>
    </row>
    <row r="114" spans="2:19" x14ac:dyDescent="0.25">
      <c r="B114" s="48" t="str">
        <f>IF(F114&lt;&gt;"",1+MAX($B$22:B113),"")</f>
        <v/>
      </c>
      <c r="C114" s="52"/>
      <c r="D114" s="8"/>
      <c r="E114" s="23"/>
      <c r="F114" s="39"/>
      <c r="G114" s="17"/>
      <c r="H114" s="17">
        <f t="shared" si="36"/>
        <v>0</v>
      </c>
      <c r="I114" s="17">
        <f t="shared" si="34"/>
        <v>0</v>
      </c>
      <c r="J114" s="15"/>
      <c r="K114" s="10">
        <f t="shared" si="37"/>
        <v>0</v>
      </c>
      <c r="L114" s="10"/>
      <c r="M114" s="17"/>
      <c r="N114" s="17">
        <f t="shared" si="38"/>
        <v>0</v>
      </c>
      <c r="O114" s="17">
        <f t="shared" si="39"/>
        <v>0</v>
      </c>
      <c r="P114" s="17">
        <f t="shared" si="35"/>
        <v>0</v>
      </c>
      <c r="Q114" s="17">
        <f t="shared" si="40"/>
        <v>0</v>
      </c>
      <c r="R114" s="49"/>
    </row>
    <row r="115" spans="2:19" x14ac:dyDescent="0.25">
      <c r="B115" s="48" t="str">
        <f>IF(F115&lt;&gt;"",1+MAX($B$22:B114),"")</f>
        <v/>
      </c>
      <c r="C115" s="123" t="s">
        <v>271</v>
      </c>
      <c r="D115" s="51" t="s">
        <v>202</v>
      </c>
      <c r="E115" s="23"/>
      <c r="F115" s="39"/>
      <c r="G115" s="17"/>
      <c r="H115" s="17">
        <f t="shared" si="36"/>
        <v>0</v>
      </c>
      <c r="I115" s="17">
        <f t="shared" si="34"/>
        <v>0</v>
      </c>
      <c r="J115" s="15"/>
      <c r="K115" s="10">
        <f t="shared" si="37"/>
        <v>0</v>
      </c>
      <c r="L115" s="10"/>
      <c r="M115" s="17"/>
      <c r="N115" s="17">
        <f t="shared" si="38"/>
        <v>0</v>
      </c>
      <c r="O115" s="17">
        <f t="shared" si="39"/>
        <v>0</v>
      </c>
      <c r="P115" s="17">
        <f t="shared" si="35"/>
        <v>0</v>
      </c>
      <c r="Q115" s="17">
        <f t="shared" si="40"/>
        <v>0</v>
      </c>
      <c r="R115" s="49"/>
    </row>
    <row r="116" spans="2:19" ht="41.4" x14ac:dyDescent="0.25">
      <c r="B116" s="48">
        <f>IF(F116&lt;&gt;"",1+MAX($B$22:B115),"")</f>
        <v>56</v>
      </c>
      <c r="C116" s="123"/>
      <c r="D116" s="8" t="s">
        <v>234</v>
      </c>
      <c r="E116" s="23" t="s">
        <v>77</v>
      </c>
      <c r="F116" s="39">
        <v>516.41999999999996</v>
      </c>
      <c r="G116" s="17">
        <v>8.9499999999999993</v>
      </c>
      <c r="H116" s="17">
        <f t="shared" si="36"/>
        <v>9.8450000000000006</v>
      </c>
      <c r="I116" s="17">
        <f t="shared" si="34"/>
        <v>5084.1548999999995</v>
      </c>
      <c r="J116" s="15">
        <v>0.14899999999999999</v>
      </c>
      <c r="K116" s="10">
        <f t="shared" si="37"/>
        <v>76.946579999999997</v>
      </c>
      <c r="L116" s="76" t="s">
        <v>661</v>
      </c>
      <c r="M116" s="77">
        <v>46.9</v>
      </c>
      <c r="N116" s="17">
        <f t="shared" si="38"/>
        <v>65.66</v>
      </c>
      <c r="O116" s="17">
        <f t="shared" si="39"/>
        <v>9.783339999999999</v>
      </c>
      <c r="P116" s="17">
        <f t="shared" si="35"/>
        <v>5052.3124427999992</v>
      </c>
      <c r="Q116" s="17">
        <f t="shared" si="40"/>
        <v>10136.467342799999</v>
      </c>
      <c r="R116" s="49"/>
    </row>
    <row r="117" spans="2:19" x14ac:dyDescent="0.25">
      <c r="B117" s="48" t="str">
        <f>IF(F117&lt;&gt;"",1+MAX($B$22:B116),"")</f>
        <v/>
      </c>
      <c r="C117" s="123"/>
      <c r="D117" s="8"/>
      <c r="E117" s="23"/>
      <c r="F117" s="39"/>
      <c r="G117" s="17"/>
      <c r="H117" s="17">
        <f t="shared" si="36"/>
        <v>0</v>
      </c>
      <c r="I117" s="17">
        <f t="shared" si="34"/>
        <v>0</v>
      </c>
      <c r="J117" s="15"/>
      <c r="K117" s="10">
        <f t="shared" si="37"/>
        <v>0</v>
      </c>
      <c r="L117" s="10"/>
      <c r="M117" s="17"/>
      <c r="N117" s="17">
        <f t="shared" si="38"/>
        <v>0</v>
      </c>
      <c r="O117" s="17">
        <f t="shared" si="39"/>
        <v>0</v>
      </c>
      <c r="P117" s="17">
        <f t="shared" si="35"/>
        <v>0</v>
      </c>
      <c r="Q117" s="17">
        <f t="shared" si="40"/>
        <v>0</v>
      </c>
      <c r="R117" s="49"/>
    </row>
    <row r="118" spans="2:19" x14ac:dyDescent="0.25">
      <c r="B118" s="48" t="str">
        <f>IF(F118&lt;&gt;"",1+MAX($B$22:B117),"")</f>
        <v/>
      </c>
      <c r="C118" s="123"/>
      <c r="D118" s="51" t="s">
        <v>205</v>
      </c>
      <c r="E118" s="23"/>
      <c r="F118" s="39"/>
      <c r="G118" s="17"/>
      <c r="H118" s="17">
        <f t="shared" si="36"/>
        <v>0</v>
      </c>
      <c r="I118" s="17">
        <f t="shared" si="34"/>
        <v>0</v>
      </c>
      <c r="J118" s="15"/>
      <c r="K118" s="10">
        <f t="shared" si="37"/>
        <v>0</v>
      </c>
      <c r="L118" s="10"/>
      <c r="M118" s="17"/>
      <c r="N118" s="17">
        <f t="shared" si="38"/>
        <v>0</v>
      </c>
      <c r="O118" s="17">
        <f t="shared" si="39"/>
        <v>0</v>
      </c>
      <c r="P118" s="17">
        <f t="shared" si="35"/>
        <v>0</v>
      </c>
      <c r="Q118" s="17">
        <f t="shared" si="40"/>
        <v>0</v>
      </c>
      <c r="R118" s="49"/>
    </row>
    <row r="119" spans="2:19" ht="41.4" x14ac:dyDescent="0.25">
      <c r="B119" s="48">
        <f>IF(F119&lt;&gt;"",1+MAX($B$22:B118),"")</f>
        <v>57</v>
      </c>
      <c r="C119" s="123"/>
      <c r="D119" s="8" t="s">
        <v>235</v>
      </c>
      <c r="E119" s="23" t="s">
        <v>98</v>
      </c>
      <c r="F119" s="39">
        <v>5</v>
      </c>
      <c r="G119" s="17">
        <v>201.39</v>
      </c>
      <c r="H119" s="17">
        <f t="shared" si="36"/>
        <v>221.529</v>
      </c>
      <c r="I119" s="17">
        <f t="shared" si="34"/>
        <v>1107.645</v>
      </c>
      <c r="J119" s="15">
        <v>6.85</v>
      </c>
      <c r="K119" s="10">
        <f t="shared" si="37"/>
        <v>34.25</v>
      </c>
      <c r="L119" s="76" t="s">
        <v>656</v>
      </c>
      <c r="M119" s="77">
        <v>52.21</v>
      </c>
      <c r="N119" s="17">
        <f t="shared" si="38"/>
        <v>73.093999999999994</v>
      </c>
      <c r="O119" s="17">
        <f t="shared" ref="O119" si="41">J119*N119</f>
        <v>500.69389999999993</v>
      </c>
      <c r="P119" s="17">
        <f t="shared" ref="P119" si="42">F119*O119</f>
        <v>2503.4694999999997</v>
      </c>
      <c r="Q119" s="17">
        <f t="shared" ref="Q119" si="43">I119+P119</f>
        <v>3611.1144999999997</v>
      </c>
      <c r="R119" s="49"/>
    </row>
    <row r="120" spans="2:19" ht="41.4" x14ac:dyDescent="0.25">
      <c r="B120" s="48">
        <f>IF(F120&lt;&gt;"",1+MAX($B$22:B119),"")</f>
        <v>58</v>
      </c>
      <c r="C120" s="123"/>
      <c r="D120" s="8" t="s">
        <v>236</v>
      </c>
      <c r="E120" s="23" t="s">
        <v>77</v>
      </c>
      <c r="F120" s="39">
        <v>13.93</v>
      </c>
      <c r="G120" s="17">
        <v>16.8</v>
      </c>
      <c r="H120" s="17">
        <f t="shared" si="36"/>
        <v>18.480000000000004</v>
      </c>
      <c r="I120" s="17">
        <f t="shared" si="34"/>
        <v>257.42640000000006</v>
      </c>
      <c r="J120" s="15">
        <v>0.189</v>
      </c>
      <c r="K120" s="10">
        <f t="shared" si="37"/>
        <v>2.6327699999999998</v>
      </c>
      <c r="L120" s="76" t="s">
        <v>661</v>
      </c>
      <c r="M120" s="77">
        <v>46.9</v>
      </c>
      <c r="N120" s="17">
        <f t="shared" si="38"/>
        <v>65.66</v>
      </c>
      <c r="O120" s="17">
        <f t="shared" si="39"/>
        <v>12.409739999999999</v>
      </c>
      <c r="P120" s="17">
        <f t="shared" si="35"/>
        <v>172.8676782</v>
      </c>
      <c r="Q120" s="17">
        <f t="shared" si="40"/>
        <v>430.29407820000006</v>
      </c>
      <c r="R120" s="49"/>
    </row>
    <row r="121" spans="2:19" x14ac:dyDescent="0.25">
      <c r="B121" s="48" t="str">
        <f>IF(F121&lt;&gt;"",1+MAX($B$22:B120),"")</f>
        <v/>
      </c>
      <c r="C121" s="52"/>
      <c r="D121" s="8"/>
      <c r="E121" s="23"/>
      <c r="F121" s="39"/>
      <c r="G121" s="17"/>
      <c r="H121" s="17">
        <f t="shared" si="36"/>
        <v>0</v>
      </c>
      <c r="I121" s="17">
        <f t="shared" si="34"/>
        <v>0</v>
      </c>
      <c r="J121" s="15"/>
      <c r="K121" s="10">
        <f t="shared" si="37"/>
        <v>0</v>
      </c>
      <c r="L121" s="10"/>
      <c r="M121" s="17"/>
      <c r="N121" s="17">
        <f t="shared" si="38"/>
        <v>0</v>
      </c>
      <c r="O121" s="17">
        <f t="shared" si="39"/>
        <v>0</v>
      </c>
      <c r="P121" s="17">
        <f t="shared" si="35"/>
        <v>0</v>
      </c>
      <c r="Q121" s="17">
        <f t="shared" si="40"/>
        <v>0</v>
      </c>
      <c r="R121" s="49"/>
      <c r="S121" s="12"/>
    </row>
    <row r="122" spans="2:19" s="12" customFormat="1" ht="12.75" customHeight="1" x14ac:dyDescent="0.25">
      <c r="B122" s="13" t="str">
        <f>IF(F122&lt;&gt;"",1+MAX($B$22:B121),"")</f>
        <v/>
      </c>
      <c r="C122" s="13" t="s">
        <v>47</v>
      </c>
      <c r="D122" s="6" t="s">
        <v>12</v>
      </c>
      <c r="E122" s="114" t="s">
        <v>65</v>
      </c>
      <c r="F122" s="114"/>
      <c r="G122" s="114"/>
      <c r="H122" s="53">
        <f>SUM(I123:I143)</f>
        <v>10419.2363</v>
      </c>
      <c r="I122" s="7">
        <f t="shared" ref="I122:I143" si="44">F122*H122</f>
        <v>0</v>
      </c>
      <c r="J122" s="7"/>
      <c r="K122" s="115" t="s">
        <v>66</v>
      </c>
      <c r="L122" s="115"/>
      <c r="M122" s="115"/>
      <c r="N122" s="115"/>
      <c r="O122" s="53">
        <f>SUM(P123:P143)</f>
        <v>5777.4444413000001</v>
      </c>
      <c r="P122" s="7">
        <f t="shared" ref="P122:P143" si="45">F122*O122</f>
        <v>0</v>
      </c>
      <c r="Q122" s="47">
        <f>SUM(Q123:Q143)</f>
        <v>16196.680741300001</v>
      </c>
      <c r="R122" s="47">
        <f>(Q122)+(H122*$Q$8)+(O122*$Q$9)+(Q122*$Q$10)+($Q$11*((Q122)+(H122*$Q$8)+(O122*$Q$9)+(Q122*$Q$10)))+(Q122*$Q$12)</f>
        <v>22913.926904648903</v>
      </c>
    </row>
    <row r="123" spans="2:19" x14ac:dyDescent="0.25">
      <c r="B123" s="48" t="str">
        <f>IF(F123&lt;&gt;"",1+MAX($B$22:B122),"")</f>
        <v/>
      </c>
      <c r="C123" s="52"/>
      <c r="D123" s="8"/>
      <c r="E123" s="23"/>
      <c r="F123" s="39"/>
      <c r="G123" s="17"/>
      <c r="H123" s="17">
        <f t="shared" ref="H123:H143" si="46">G123*$T$2</f>
        <v>0</v>
      </c>
      <c r="I123" s="17">
        <f t="shared" si="44"/>
        <v>0</v>
      </c>
      <c r="J123" s="15"/>
      <c r="K123" s="10">
        <f t="shared" ref="K123:K143" si="47">F123*J123</f>
        <v>0</v>
      </c>
      <c r="L123" s="10"/>
      <c r="M123" s="17"/>
      <c r="N123" s="17">
        <f t="shared" ref="N123:N143" si="48">M123*$U$2</f>
        <v>0</v>
      </c>
      <c r="O123" s="17">
        <f t="shared" ref="O123:O143" si="49">J123*N123</f>
        <v>0</v>
      </c>
      <c r="P123" s="17">
        <f t="shared" si="45"/>
        <v>0</v>
      </c>
      <c r="Q123" s="17">
        <f t="shared" ref="Q123:Q143" si="50">I123+P123</f>
        <v>0</v>
      </c>
      <c r="R123" s="49"/>
      <c r="S123" s="12"/>
    </row>
    <row r="124" spans="2:19" x14ac:dyDescent="0.25">
      <c r="B124" s="64" t="str">
        <f>IF(F124&lt;&gt;"",1+MAX($B$22:B123),"")</f>
        <v/>
      </c>
      <c r="C124" s="65"/>
      <c r="D124" s="66" t="s">
        <v>137</v>
      </c>
      <c r="E124" s="23"/>
      <c r="F124" s="39"/>
      <c r="G124" s="17"/>
      <c r="H124" s="17">
        <f t="shared" si="46"/>
        <v>0</v>
      </c>
      <c r="I124" s="17">
        <f t="shared" si="44"/>
        <v>0</v>
      </c>
      <c r="J124" s="15"/>
      <c r="K124" s="10">
        <f t="shared" si="47"/>
        <v>0</v>
      </c>
      <c r="L124" s="10"/>
      <c r="M124" s="17"/>
      <c r="N124" s="17">
        <f t="shared" si="48"/>
        <v>0</v>
      </c>
      <c r="O124" s="17">
        <f t="shared" si="49"/>
        <v>0</v>
      </c>
      <c r="P124" s="17">
        <f t="shared" si="45"/>
        <v>0</v>
      </c>
      <c r="Q124" s="17">
        <f t="shared" si="50"/>
        <v>0</v>
      </c>
      <c r="R124" s="49"/>
    </row>
    <row r="125" spans="2:19" x14ac:dyDescent="0.25">
      <c r="B125" s="48">
        <f>IF(F125&lt;&gt;"",1+MAX($B$22:B124),"")</f>
        <v>59</v>
      </c>
      <c r="C125" s="123" t="s">
        <v>272</v>
      </c>
      <c r="D125" s="8" t="s">
        <v>190</v>
      </c>
      <c r="E125" s="23" t="s">
        <v>79</v>
      </c>
      <c r="F125" s="39">
        <v>38.590000000000003</v>
      </c>
      <c r="G125" s="17">
        <v>65</v>
      </c>
      <c r="H125" s="17">
        <f t="shared" si="46"/>
        <v>71.5</v>
      </c>
      <c r="I125" s="17">
        <f t="shared" si="44"/>
        <v>2759.1850000000004</v>
      </c>
      <c r="J125" s="15">
        <v>0.28499999999999998</v>
      </c>
      <c r="K125" s="10">
        <f t="shared" si="47"/>
        <v>10.998150000000001</v>
      </c>
      <c r="L125" s="76" t="s">
        <v>662</v>
      </c>
      <c r="M125" s="77">
        <v>62.74</v>
      </c>
      <c r="N125" s="17">
        <f t="shared" si="48"/>
        <v>87.835999999999999</v>
      </c>
      <c r="O125" s="17">
        <f t="shared" si="49"/>
        <v>25.033259999999999</v>
      </c>
      <c r="P125" s="17">
        <f t="shared" si="45"/>
        <v>966.03350339999997</v>
      </c>
      <c r="Q125" s="17">
        <f t="shared" si="50"/>
        <v>3725.2185034000004</v>
      </c>
      <c r="R125" s="49"/>
    </row>
    <row r="126" spans="2:19" x14ac:dyDescent="0.25">
      <c r="B126" s="48">
        <f>IF(F126&lt;&gt;"",1+MAX($B$22:B125),"")</f>
        <v>60</v>
      </c>
      <c r="C126" s="123"/>
      <c r="D126" s="8" t="s">
        <v>199</v>
      </c>
      <c r="E126" s="23" t="s">
        <v>79</v>
      </c>
      <c r="F126" s="39">
        <v>8.16</v>
      </c>
      <c r="G126" s="17">
        <v>32.65</v>
      </c>
      <c r="H126" s="17">
        <f t="shared" si="46"/>
        <v>35.914999999999999</v>
      </c>
      <c r="I126" s="17">
        <f t="shared" si="44"/>
        <v>293.06639999999999</v>
      </c>
      <c r="J126" s="15">
        <v>0.185</v>
      </c>
      <c r="K126" s="10">
        <f t="shared" si="47"/>
        <v>1.5096000000000001</v>
      </c>
      <c r="L126" s="76" t="s">
        <v>662</v>
      </c>
      <c r="M126" s="77">
        <v>62.74</v>
      </c>
      <c r="N126" s="17">
        <f t="shared" si="48"/>
        <v>87.835999999999999</v>
      </c>
      <c r="O126" s="17">
        <f t="shared" si="49"/>
        <v>16.249659999999999</v>
      </c>
      <c r="P126" s="17">
        <f t="shared" si="45"/>
        <v>132.5972256</v>
      </c>
      <c r="Q126" s="17">
        <f t="shared" si="50"/>
        <v>425.66362559999999</v>
      </c>
      <c r="R126" s="49"/>
    </row>
    <row r="127" spans="2:19" x14ac:dyDescent="0.25">
      <c r="B127" s="48">
        <f>IF(F127&lt;&gt;"",1+MAX($B$22:B126),"")</f>
        <v>61</v>
      </c>
      <c r="C127" s="123"/>
      <c r="D127" s="8" t="s">
        <v>200</v>
      </c>
      <c r="E127" s="23" t="s">
        <v>79</v>
      </c>
      <c r="F127" s="39">
        <v>9.82</v>
      </c>
      <c r="G127" s="17">
        <v>32.65</v>
      </c>
      <c r="H127" s="17">
        <f t="shared" si="46"/>
        <v>35.914999999999999</v>
      </c>
      <c r="I127" s="17">
        <f t="shared" si="44"/>
        <v>352.68529999999998</v>
      </c>
      <c r="J127" s="15">
        <v>0.185</v>
      </c>
      <c r="K127" s="10">
        <f t="shared" si="47"/>
        <v>1.8167</v>
      </c>
      <c r="L127" s="76" t="s">
        <v>662</v>
      </c>
      <c r="M127" s="77">
        <v>62.74</v>
      </c>
      <c r="N127" s="17">
        <f t="shared" si="48"/>
        <v>87.835999999999999</v>
      </c>
      <c r="O127" s="17">
        <f t="shared" si="49"/>
        <v>16.249659999999999</v>
      </c>
      <c r="P127" s="17">
        <f t="shared" si="45"/>
        <v>159.57166119999999</v>
      </c>
      <c r="Q127" s="17">
        <f t="shared" si="50"/>
        <v>512.25696119999998</v>
      </c>
      <c r="R127" s="49"/>
    </row>
    <row r="128" spans="2:19" x14ac:dyDescent="0.25">
      <c r="B128" s="48">
        <f>IF(F128&lt;&gt;"",1+MAX($B$22:B127),"")</f>
        <v>62</v>
      </c>
      <c r="C128" s="123"/>
      <c r="D128" s="8" t="s">
        <v>207</v>
      </c>
      <c r="E128" s="23" t="s">
        <v>79</v>
      </c>
      <c r="F128" s="39">
        <v>4.07</v>
      </c>
      <c r="G128" s="17">
        <v>65</v>
      </c>
      <c r="H128" s="17">
        <f t="shared" ref="H128" si="51">G128*$T$2</f>
        <v>71.5</v>
      </c>
      <c r="I128" s="17">
        <f t="shared" ref="I128" si="52">F128*H128</f>
        <v>291.005</v>
      </c>
      <c r="J128" s="15">
        <v>0.28499999999999998</v>
      </c>
      <c r="K128" s="10">
        <f t="shared" ref="K128" si="53">F128*J128</f>
        <v>1.15995</v>
      </c>
      <c r="L128" s="76" t="s">
        <v>662</v>
      </c>
      <c r="M128" s="77">
        <v>62.74</v>
      </c>
      <c r="N128" s="17">
        <f t="shared" ref="N128" si="54">M128*$U$2</f>
        <v>87.835999999999999</v>
      </c>
      <c r="O128" s="17">
        <f t="shared" ref="O128" si="55">J128*N128</f>
        <v>25.033259999999999</v>
      </c>
      <c r="P128" s="17">
        <f t="shared" ref="P128" si="56">F128*O128</f>
        <v>101.8853682</v>
      </c>
      <c r="Q128" s="17">
        <f t="shared" ref="Q128" si="57">I128+P128</f>
        <v>392.89036820000001</v>
      </c>
      <c r="R128" s="49"/>
    </row>
    <row r="129" spans="2:19" ht="41.4" x14ac:dyDescent="0.25">
      <c r="B129" s="48">
        <f>IF(F129&lt;&gt;"",1+MAX($B$22:B128),"")</f>
        <v>63</v>
      </c>
      <c r="C129" s="52" t="s">
        <v>336</v>
      </c>
      <c r="D129" s="8" t="s">
        <v>340</v>
      </c>
      <c r="E129" s="23" t="s">
        <v>79</v>
      </c>
      <c r="F129" s="39">
        <v>38.590000000000003</v>
      </c>
      <c r="G129" s="17">
        <v>75.25</v>
      </c>
      <c r="H129" s="17">
        <f t="shared" si="46"/>
        <v>82.775000000000006</v>
      </c>
      <c r="I129" s="17">
        <f t="shared" ref="I129" si="58">F129*H129</f>
        <v>3194.2872500000003</v>
      </c>
      <c r="J129" s="15">
        <v>0.29499999999999998</v>
      </c>
      <c r="K129" s="10">
        <f t="shared" ref="K129" si="59">F129*J129</f>
        <v>11.38405</v>
      </c>
      <c r="L129" s="76" t="s">
        <v>662</v>
      </c>
      <c r="M129" s="77">
        <v>62.74</v>
      </c>
      <c r="N129" s="17">
        <f t="shared" si="48"/>
        <v>87.835999999999999</v>
      </c>
      <c r="O129" s="17">
        <f t="shared" si="49"/>
        <v>25.911619999999999</v>
      </c>
      <c r="P129" s="17">
        <f t="shared" si="45"/>
        <v>999.92941580000002</v>
      </c>
      <c r="Q129" s="17">
        <f t="shared" si="50"/>
        <v>4194.2166658000006</v>
      </c>
      <c r="R129" s="49"/>
    </row>
    <row r="130" spans="2:19" x14ac:dyDescent="0.25">
      <c r="B130" s="48" t="str">
        <f>IF(F130&lt;&gt;"",1+MAX($B$22:B129),"")</f>
        <v/>
      </c>
      <c r="C130" s="69"/>
      <c r="D130" s="8"/>
      <c r="E130" s="23"/>
      <c r="F130" s="39"/>
      <c r="G130" s="17"/>
      <c r="H130" s="17">
        <f t="shared" si="46"/>
        <v>0</v>
      </c>
      <c r="I130" s="17">
        <f t="shared" si="44"/>
        <v>0</v>
      </c>
      <c r="J130" s="15"/>
      <c r="K130" s="10">
        <f t="shared" si="47"/>
        <v>0</v>
      </c>
      <c r="L130" s="10"/>
      <c r="M130" s="17"/>
      <c r="N130" s="17">
        <f t="shared" si="48"/>
        <v>0</v>
      </c>
      <c r="O130" s="17">
        <f t="shared" si="49"/>
        <v>0</v>
      </c>
      <c r="P130" s="17">
        <f t="shared" si="45"/>
        <v>0</v>
      </c>
      <c r="Q130" s="17">
        <f t="shared" si="50"/>
        <v>0</v>
      </c>
      <c r="R130" s="49"/>
    </row>
    <row r="131" spans="2:19" x14ac:dyDescent="0.25">
      <c r="B131" s="64" t="str">
        <f>IF(F131&lt;&gt;"",1+MAX($B$22:B130),"")</f>
        <v/>
      </c>
      <c r="C131" s="65"/>
      <c r="D131" s="66" t="s">
        <v>636</v>
      </c>
      <c r="E131" s="23"/>
      <c r="F131" s="39"/>
      <c r="G131" s="17"/>
      <c r="H131" s="17">
        <f t="shared" si="46"/>
        <v>0</v>
      </c>
      <c r="I131" s="17">
        <f t="shared" si="44"/>
        <v>0</v>
      </c>
      <c r="J131" s="15"/>
      <c r="K131" s="10">
        <f t="shared" si="47"/>
        <v>0</v>
      </c>
      <c r="L131" s="10"/>
      <c r="M131" s="17"/>
      <c r="N131" s="17">
        <f t="shared" si="48"/>
        <v>0</v>
      </c>
      <c r="O131" s="17">
        <f t="shared" si="49"/>
        <v>0</v>
      </c>
      <c r="P131" s="17">
        <f t="shared" si="45"/>
        <v>0</v>
      </c>
      <c r="Q131" s="17">
        <f t="shared" si="50"/>
        <v>0</v>
      </c>
      <c r="R131" s="49"/>
    </row>
    <row r="132" spans="2:19" ht="41.4" x14ac:dyDescent="0.25">
      <c r="B132" s="48">
        <f>IF(F132&lt;&gt;"",1+MAX($B$22:B131),"")</f>
        <v>64</v>
      </c>
      <c r="C132" s="123" t="s">
        <v>336</v>
      </c>
      <c r="D132" s="8" t="s">
        <v>341</v>
      </c>
      <c r="E132" s="23" t="s">
        <v>79</v>
      </c>
      <c r="F132" s="39">
        <v>34</v>
      </c>
      <c r="G132" s="17">
        <v>10.050000000000001</v>
      </c>
      <c r="H132" s="17">
        <f t="shared" si="46"/>
        <v>11.055000000000001</v>
      </c>
      <c r="I132" s="17">
        <f t="shared" si="44"/>
        <v>375.87000000000006</v>
      </c>
      <c r="J132" s="15">
        <v>7.1999999999999995E-2</v>
      </c>
      <c r="K132" s="10">
        <f t="shared" si="47"/>
        <v>2.448</v>
      </c>
      <c r="L132" s="76" t="s">
        <v>662</v>
      </c>
      <c r="M132" s="77">
        <v>62.74</v>
      </c>
      <c r="N132" s="17">
        <f t="shared" si="48"/>
        <v>87.835999999999999</v>
      </c>
      <c r="O132" s="17">
        <f t="shared" si="49"/>
        <v>6.3241919999999991</v>
      </c>
      <c r="P132" s="17">
        <f t="shared" si="45"/>
        <v>215.02252799999997</v>
      </c>
      <c r="Q132" s="17">
        <f t="shared" si="50"/>
        <v>590.89252800000008</v>
      </c>
      <c r="R132" s="49"/>
    </row>
    <row r="133" spans="2:19" ht="41.4" x14ac:dyDescent="0.25">
      <c r="B133" s="48">
        <f>IF(F133&lt;&gt;"",1+MAX($B$22:B132),"")</f>
        <v>65</v>
      </c>
      <c r="C133" s="123"/>
      <c r="D133" s="8" t="s">
        <v>342</v>
      </c>
      <c r="E133" s="23" t="s">
        <v>79</v>
      </c>
      <c r="F133" s="39">
        <v>11</v>
      </c>
      <c r="G133" s="17">
        <v>7.13</v>
      </c>
      <c r="H133" s="17">
        <f t="shared" si="46"/>
        <v>7.8430000000000009</v>
      </c>
      <c r="I133" s="17">
        <f t="shared" si="44"/>
        <v>86.27300000000001</v>
      </c>
      <c r="J133" s="15">
        <v>6.8000000000000005E-2</v>
      </c>
      <c r="K133" s="10">
        <f t="shared" si="47"/>
        <v>0.748</v>
      </c>
      <c r="L133" s="76" t="s">
        <v>662</v>
      </c>
      <c r="M133" s="77">
        <v>62.74</v>
      </c>
      <c r="N133" s="17">
        <f t="shared" si="48"/>
        <v>87.835999999999999</v>
      </c>
      <c r="O133" s="17">
        <f t="shared" si="49"/>
        <v>5.9728479999999999</v>
      </c>
      <c r="P133" s="17">
        <f t="shared" si="45"/>
        <v>65.701328000000004</v>
      </c>
      <c r="Q133" s="17">
        <f t="shared" si="50"/>
        <v>151.97432800000001</v>
      </c>
      <c r="R133" s="49"/>
    </row>
    <row r="134" spans="2:19" x14ac:dyDescent="0.25">
      <c r="B134" s="48" t="str">
        <f>IF(F134&lt;&gt;"",1+MAX($B$22:B133),"")</f>
        <v/>
      </c>
      <c r="C134" s="52"/>
      <c r="D134" s="8"/>
      <c r="E134" s="23"/>
      <c r="F134" s="39"/>
      <c r="G134" s="17"/>
      <c r="H134" s="17">
        <f t="shared" si="46"/>
        <v>0</v>
      </c>
      <c r="I134" s="17">
        <f t="shared" si="44"/>
        <v>0</v>
      </c>
      <c r="J134" s="15"/>
      <c r="K134" s="10">
        <f t="shared" si="47"/>
        <v>0</v>
      </c>
      <c r="L134" s="10"/>
      <c r="M134" s="17"/>
      <c r="N134" s="17">
        <f t="shared" si="48"/>
        <v>0</v>
      </c>
      <c r="O134" s="17">
        <f t="shared" si="49"/>
        <v>0</v>
      </c>
      <c r="P134" s="17">
        <f t="shared" si="45"/>
        <v>0</v>
      </c>
      <c r="Q134" s="17">
        <f t="shared" si="50"/>
        <v>0</v>
      </c>
      <c r="R134" s="49"/>
    </row>
    <row r="135" spans="2:19" x14ac:dyDescent="0.25">
      <c r="B135" s="64" t="str">
        <f>IF(F135&lt;&gt;"",1+MAX($B$22:B134),"")</f>
        <v/>
      </c>
      <c r="C135" s="65"/>
      <c r="D135" s="66" t="s">
        <v>160</v>
      </c>
      <c r="E135" s="23"/>
      <c r="F135" s="39"/>
      <c r="G135" s="17"/>
      <c r="H135" s="17">
        <f t="shared" si="46"/>
        <v>0</v>
      </c>
      <c r="I135" s="17">
        <f t="shared" si="44"/>
        <v>0</v>
      </c>
      <c r="J135" s="15"/>
      <c r="K135" s="10">
        <f t="shared" si="47"/>
        <v>0</v>
      </c>
      <c r="L135" s="10"/>
      <c r="M135" s="17"/>
      <c r="N135" s="17">
        <f t="shared" si="48"/>
        <v>0</v>
      </c>
      <c r="O135" s="17">
        <f t="shared" si="49"/>
        <v>0</v>
      </c>
      <c r="P135" s="17">
        <f t="shared" si="45"/>
        <v>0</v>
      </c>
      <c r="Q135" s="17">
        <f t="shared" si="50"/>
        <v>0</v>
      </c>
      <c r="R135" s="49"/>
    </row>
    <row r="136" spans="2:19" ht="41.4" x14ac:dyDescent="0.25">
      <c r="B136" s="48">
        <f>IF(F136&lt;&gt;"",1+MAX($B$22:B135),"")</f>
        <v>66</v>
      </c>
      <c r="C136" s="123" t="s">
        <v>270</v>
      </c>
      <c r="D136" s="8" t="s">
        <v>163</v>
      </c>
      <c r="E136" s="23" t="s">
        <v>79</v>
      </c>
      <c r="F136" s="39">
        <f>6.16*8+10.25*3</f>
        <v>80.03</v>
      </c>
      <c r="G136" s="17">
        <v>26.25</v>
      </c>
      <c r="H136" s="17">
        <f t="shared" si="46"/>
        <v>28.875000000000004</v>
      </c>
      <c r="I136" s="17">
        <f t="shared" si="44"/>
        <v>2310.8662500000005</v>
      </c>
      <c r="J136" s="15">
        <v>0.185</v>
      </c>
      <c r="K136" s="10">
        <f t="shared" si="47"/>
        <v>14.80555</v>
      </c>
      <c r="L136" s="76" t="s">
        <v>663</v>
      </c>
      <c r="M136" s="77">
        <v>87.43</v>
      </c>
      <c r="N136" s="17">
        <f t="shared" si="48"/>
        <v>122.402</v>
      </c>
      <c r="O136" s="17">
        <f t="shared" si="49"/>
        <v>22.644369999999999</v>
      </c>
      <c r="P136" s="17">
        <f t="shared" si="45"/>
        <v>1812.2289311</v>
      </c>
      <c r="Q136" s="17">
        <f t="shared" si="50"/>
        <v>4123.0951811000004</v>
      </c>
      <c r="R136" s="49"/>
    </row>
    <row r="137" spans="2:19" x14ac:dyDescent="0.25">
      <c r="B137" s="48" t="str">
        <f>IF(F137&lt;&gt;"",1+MAX($B$22:B136),"")</f>
        <v/>
      </c>
      <c r="C137" s="123"/>
      <c r="D137" s="8"/>
      <c r="E137" s="23"/>
      <c r="F137" s="39"/>
      <c r="G137" s="17"/>
      <c r="H137" s="17">
        <f t="shared" si="46"/>
        <v>0</v>
      </c>
      <c r="I137" s="17">
        <f t="shared" si="44"/>
        <v>0</v>
      </c>
      <c r="J137" s="15"/>
      <c r="K137" s="10">
        <f t="shared" si="47"/>
        <v>0</v>
      </c>
      <c r="L137" s="10"/>
      <c r="M137" s="17"/>
      <c r="N137" s="17">
        <f t="shared" si="48"/>
        <v>0</v>
      </c>
      <c r="O137" s="17">
        <f t="shared" si="49"/>
        <v>0</v>
      </c>
      <c r="P137" s="17">
        <f t="shared" si="45"/>
        <v>0</v>
      </c>
      <c r="Q137" s="17">
        <f t="shared" si="50"/>
        <v>0</v>
      </c>
      <c r="R137" s="49"/>
    </row>
    <row r="138" spans="2:19" x14ac:dyDescent="0.25">
      <c r="B138" s="48" t="str">
        <f>IF(F138&lt;&gt;"",1+MAX($B$22:B137),"")</f>
        <v/>
      </c>
      <c r="C138" s="123"/>
      <c r="D138" s="51" t="s">
        <v>161</v>
      </c>
      <c r="E138" s="23"/>
      <c r="F138" s="39"/>
      <c r="G138" s="17"/>
      <c r="H138" s="17">
        <f t="shared" si="46"/>
        <v>0</v>
      </c>
      <c r="I138" s="17">
        <f t="shared" si="44"/>
        <v>0</v>
      </c>
      <c r="J138" s="15"/>
      <c r="K138" s="10">
        <f t="shared" si="47"/>
        <v>0</v>
      </c>
      <c r="L138" s="10"/>
      <c r="M138" s="17"/>
      <c r="N138" s="17">
        <f t="shared" si="48"/>
        <v>0</v>
      </c>
      <c r="O138" s="17">
        <f t="shared" si="49"/>
        <v>0</v>
      </c>
      <c r="P138" s="17">
        <f t="shared" si="45"/>
        <v>0</v>
      </c>
      <c r="Q138" s="17">
        <f t="shared" si="50"/>
        <v>0</v>
      </c>
      <c r="R138" s="49"/>
    </row>
    <row r="139" spans="2:19" x14ac:dyDescent="0.25">
      <c r="B139" s="48">
        <f>IF(F139&lt;&gt;"",1+MAX($B$22:B138),"")</f>
        <v>67</v>
      </c>
      <c r="C139" s="123"/>
      <c r="D139" s="8" t="s">
        <v>162</v>
      </c>
      <c r="E139" s="23" t="s">
        <v>98</v>
      </c>
      <c r="F139" s="39">
        <v>11</v>
      </c>
      <c r="G139" s="17">
        <v>45.25</v>
      </c>
      <c r="H139" s="17">
        <f t="shared" si="46"/>
        <v>49.775000000000006</v>
      </c>
      <c r="I139" s="17">
        <f t="shared" si="44"/>
        <v>547.52500000000009</v>
      </c>
      <c r="J139" s="15">
        <v>0.192</v>
      </c>
      <c r="K139" s="10">
        <f t="shared" si="47"/>
        <v>2.1120000000000001</v>
      </c>
      <c r="L139" s="76" t="s">
        <v>664</v>
      </c>
      <c r="M139" s="77">
        <v>57.65</v>
      </c>
      <c r="N139" s="17">
        <f t="shared" si="48"/>
        <v>80.709999999999994</v>
      </c>
      <c r="O139" s="17">
        <f t="shared" si="49"/>
        <v>15.496319999999999</v>
      </c>
      <c r="P139" s="17">
        <f t="shared" si="45"/>
        <v>170.45952</v>
      </c>
      <c r="Q139" s="17">
        <f t="shared" si="50"/>
        <v>717.98452000000009</v>
      </c>
      <c r="R139" s="49"/>
    </row>
    <row r="140" spans="2:19" x14ac:dyDescent="0.25">
      <c r="B140" s="48" t="str">
        <f>IF(F140&lt;&gt;"",1+MAX($B$22:B139),"")</f>
        <v/>
      </c>
      <c r="C140" s="52"/>
      <c r="D140" s="8"/>
      <c r="E140" s="23"/>
      <c r="F140" s="39"/>
      <c r="G140" s="17"/>
      <c r="H140" s="17">
        <f t="shared" si="46"/>
        <v>0</v>
      </c>
      <c r="I140" s="17">
        <f t="shared" si="44"/>
        <v>0</v>
      </c>
      <c r="J140" s="15"/>
      <c r="K140" s="10">
        <f t="shared" si="47"/>
        <v>0</v>
      </c>
      <c r="L140" s="10"/>
      <c r="M140" s="17"/>
      <c r="N140" s="17">
        <f t="shared" si="48"/>
        <v>0</v>
      </c>
      <c r="O140" s="17">
        <f t="shared" si="49"/>
        <v>0</v>
      </c>
      <c r="P140" s="17">
        <f t="shared" si="45"/>
        <v>0</v>
      </c>
      <c r="Q140" s="17">
        <f t="shared" si="50"/>
        <v>0</v>
      </c>
      <c r="R140" s="49"/>
      <c r="S140" s="12"/>
    </row>
    <row r="141" spans="2:19" x14ac:dyDescent="0.25">
      <c r="B141" s="64" t="str">
        <f>IF(F141&lt;&gt;"",1+MAX($B$22:B140),"")</f>
        <v/>
      </c>
      <c r="C141" s="65"/>
      <c r="D141" s="66" t="s">
        <v>292</v>
      </c>
      <c r="E141" s="23"/>
      <c r="F141" s="39"/>
      <c r="G141" s="17"/>
      <c r="H141" s="17">
        <f t="shared" si="46"/>
        <v>0</v>
      </c>
      <c r="I141" s="17">
        <f t="shared" si="44"/>
        <v>0</v>
      </c>
      <c r="J141" s="15"/>
      <c r="K141" s="10">
        <f t="shared" si="47"/>
        <v>0</v>
      </c>
      <c r="L141" s="10"/>
      <c r="M141" s="17"/>
      <c r="N141" s="17">
        <f t="shared" si="48"/>
        <v>0</v>
      </c>
      <c r="O141" s="17">
        <f t="shared" si="49"/>
        <v>0</v>
      </c>
      <c r="P141" s="17">
        <f t="shared" si="45"/>
        <v>0</v>
      </c>
      <c r="Q141" s="17">
        <f t="shared" si="50"/>
        <v>0</v>
      </c>
      <c r="R141" s="49"/>
    </row>
    <row r="142" spans="2:19" x14ac:dyDescent="0.25">
      <c r="B142" s="48">
        <f>IF(F142&lt;&gt;"",1+MAX($B$22:B141),"")</f>
        <v>68</v>
      </c>
      <c r="C142" s="52" t="s">
        <v>293</v>
      </c>
      <c r="D142" s="8" t="s">
        <v>294</v>
      </c>
      <c r="E142" s="23" t="s">
        <v>79</v>
      </c>
      <c r="F142" s="39">
        <v>47.98</v>
      </c>
      <c r="G142" s="17">
        <v>3.95</v>
      </c>
      <c r="H142" s="17">
        <f t="shared" si="46"/>
        <v>4.3450000000000006</v>
      </c>
      <c r="I142" s="17">
        <f t="shared" si="44"/>
        <v>208.47310000000002</v>
      </c>
      <c r="J142" s="15">
        <v>0.26685305995650827</v>
      </c>
      <c r="K142" s="10">
        <f t="shared" si="47"/>
        <v>12.803609816713266</v>
      </c>
      <c r="L142" s="76" t="s">
        <v>665</v>
      </c>
      <c r="M142" s="77">
        <v>64.38</v>
      </c>
      <c r="N142" s="17">
        <f t="shared" si="48"/>
        <v>90.131999999999991</v>
      </c>
      <c r="O142" s="17">
        <f t="shared" si="49"/>
        <v>24.052</v>
      </c>
      <c r="P142" s="17">
        <f t="shared" si="45"/>
        <v>1154.01496</v>
      </c>
      <c r="Q142" s="17">
        <f t="shared" si="50"/>
        <v>1362.4880599999999</v>
      </c>
      <c r="R142" s="49"/>
    </row>
    <row r="143" spans="2:19" x14ac:dyDescent="0.25">
      <c r="B143" s="48" t="str">
        <f>IF(F143&lt;&gt;"",1+MAX($B$22:B142),"")</f>
        <v/>
      </c>
      <c r="C143" s="52"/>
      <c r="D143" s="8"/>
      <c r="E143" s="23"/>
      <c r="F143" s="39"/>
      <c r="G143" s="17"/>
      <c r="H143" s="17">
        <f t="shared" si="46"/>
        <v>0</v>
      </c>
      <c r="I143" s="17">
        <f t="shared" si="44"/>
        <v>0</v>
      </c>
      <c r="J143" s="15"/>
      <c r="K143" s="10">
        <f t="shared" si="47"/>
        <v>0</v>
      </c>
      <c r="L143" s="10"/>
      <c r="M143" s="17"/>
      <c r="N143" s="17">
        <f t="shared" si="48"/>
        <v>0</v>
      </c>
      <c r="O143" s="17">
        <f t="shared" si="49"/>
        <v>0</v>
      </c>
      <c r="P143" s="17">
        <f t="shared" si="45"/>
        <v>0</v>
      </c>
      <c r="Q143" s="17">
        <f t="shared" si="50"/>
        <v>0</v>
      </c>
      <c r="R143" s="49"/>
      <c r="S143" s="12"/>
    </row>
    <row r="144" spans="2:19" s="12" customFormat="1" ht="12.75" customHeight="1" x14ac:dyDescent="0.25">
      <c r="B144" s="13" t="str">
        <f>IF(F144&lt;&gt;"",1+MAX($B$22:B143),"")</f>
        <v/>
      </c>
      <c r="C144" s="13" t="s">
        <v>48</v>
      </c>
      <c r="D144" s="6" t="s">
        <v>13</v>
      </c>
      <c r="E144" s="114" t="s">
        <v>65</v>
      </c>
      <c r="F144" s="114"/>
      <c r="G144" s="114"/>
      <c r="H144" s="53">
        <f>SUM(I145:I224)</f>
        <v>31983.591115308274</v>
      </c>
      <c r="I144" s="7">
        <f t="shared" ref="I144:I186" si="60">F144*H144</f>
        <v>0</v>
      </c>
      <c r="J144" s="7"/>
      <c r="K144" s="115" t="s">
        <v>66</v>
      </c>
      <c r="L144" s="115"/>
      <c r="M144" s="115"/>
      <c r="N144" s="115"/>
      <c r="O144" s="53">
        <f>SUM(P145:P224)</f>
        <v>29848.75646929711</v>
      </c>
      <c r="P144" s="7">
        <f t="shared" ref="P144:P186" si="61">F144*O144</f>
        <v>0</v>
      </c>
      <c r="Q144" s="47">
        <f>SUM(Q145:Q224)</f>
        <v>61832.347584605362</v>
      </c>
      <c r="R144" s="47">
        <f>(Q144)+(H144*$Q$8)+(O144*$Q$9)+(Q144*$Q$10)+($Q$11*((Q144)+(H144*$Q$8)+(O144*$Q$9)+(Q144*$Q$10)))+(Q144*$Q$12)</f>
        <v>87624.704986298471</v>
      </c>
    </row>
    <row r="145" spans="2:19" x14ac:dyDescent="0.25">
      <c r="B145" s="48" t="str">
        <f>IF(F145&lt;&gt;"",1+MAX($B$22:B144),"")</f>
        <v/>
      </c>
      <c r="C145" s="52"/>
      <c r="D145" s="8"/>
      <c r="E145" s="23"/>
      <c r="F145" s="39"/>
      <c r="G145" s="17"/>
      <c r="H145" s="17">
        <f t="shared" ref="H145:H208" si="62">G145*$T$2</f>
        <v>0</v>
      </c>
      <c r="I145" s="17">
        <f t="shared" si="60"/>
        <v>0</v>
      </c>
      <c r="J145" s="15"/>
      <c r="K145" s="10">
        <f t="shared" ref="K145:K208" si="63">F145*J145</f>
        <v>0</v>
      </c>
      <c r="L145" s="10"/>
      <c r="M145" s="17"/>
      <c r="N145" s="17">
        <f t="shared" ref="N145:N208" si="64">M145*$U$2</f>
        <v>0</v>
      </c>
      <c r="O145" s="17">
        <f t="shared" ref="O145:O208" si="65">J145*N145</f>
        <v>0</v>
      </c>
      <c r="P145" s="17">
        <f t="shared" si="61"/>
        <v>0</v>
      </c>
      <c r="Q145" s="17">
        <f t="shared" ref="Q145:Q208" si="66">I145+P145</f>
        <v>0</v>
      </c>
      <c r="R145" s="49"/>
      <c r="S145" s="12"/>
    </row>
    <row r="146" spans="2:19" x14ac:dyDescent="0.25">
      <c r="B146" s="64" t="str">
        <f>IF(F146&lt;&gt;"",1+MAX($B$22:B145),"")</f>
        <v/>
      </c>
      <c r="C146" s="65"/>
      <c r="D146" s="66" t="s">
        <v>80</v>
      </c>
      <c r="E146" s="23"/>
      <c r="F146" s="39"/>
      <c r="G146" s="17"/>
      <c r="H146" s="17">
        <f t="shared" si="62"/>
        <v>0</v>
      </c>
      <c r="I146" s="17">
        <f t="shared" si="60"/>
        <v>0</v>
      </c>
      <c r="J146" s="15"/>
      <c r="K146" s="10">
        <f t="shared" si="63"/>
        <v>0</v>
      </c>
      <c r="L146" s="10"/>
      <c r="M146" s="17"/>
      <c r="N146" s="17">
        <f t="shared" si="64"/>
        <v>0</v>
      </c>
      <c r="O146" s="17">
        <f t="shared" si="65"/>
        <v>0</v>
      </c>
      <c r="P146" s="17">
        <f t="shared" si="61"/>
        <v>0</v>
      </c>
      <c r="Q146" s="17">
        <f t="shared" si="66"/>
        <v>0</v>
      </c>
      <c r="R146" s="49"/>
    </row>
    <row r="147" spans="2:19" x14ac:dyDescent="0.25">
      <c r="B147" s="48" t="str">
        <f>IF(F147&lt;&gt;"",1+MAX($B$22:B146),"")</f>
        <v/>
      </c>
      <c r="C147" s="52"/>
      <c r="D147" s="51"/>
      <c r="E147" s="23"/>
      <c r="F147" s="39"/>
      <c r="G147" s="17"/>
      <c r="H147" s="17">
        <f t="shared" si="62"/>
        <v>0</v>
      </c>
      <c r="I147" s="17">
        <f t="shared" si="60"/>
        <v>0</v>
      </c>
      <c r="J147" s="15"/>
      <c r="K147" s="10">
        <f t="shared" si="63"/>
        <v>0</v>
      </c>
      <c r="L147" s="10"/>
      <c r="M147" s="17"/>
      <c r="N147" s="17">
        <f t="shared" si="64"/>
        <v>0</v>
      </c>
      <c r="O147" s="17">
        <f t="shared" si="65"/>
        <v>0</v>
      </c>
      <c r="P147" s="17">
        <f t="shared" si="61"/>
        <v>0</v>
      </c>
      <c r="Q147" s="17">
        <f t="shared" si="66"/>
        <v>0</v>
      </c>
      <c r="R147" s="49"/>
    </row>
    <row r="148" spans="2:19" x14ac:dyDescent="0.25">
      <c r="B148" s="48" t="str">
        <f>IF(F148&lt;&gt;"",1+MAX($B$22:B147),"")</f>
        <v/>
      </c>
      <c r="C148" s="123" t="s">
        <v>273</v>
      </c>
      <c r="D148" s="51" t="s">
        <v>81</v>
      </c>
      <c r="E148" s="23"/>
      <c r="F148" s="39"/>
      <c r="G148" s="17"/>
      <c r="H148" s="17">
        <f t="shared" si="62"/>
        <v>0</v>
      </c>
      <c r="I148" s="17">
        <f t="shared" si="60"/>
        <v>0</v>
      </c>
      <c r="J148" s="15"/>
      <c r="K148" s="10">
        <f t="shared" si="63"/>
        <v>0</v>
      </c>
      <c r="L148" s="10"/>
      <c r="M148" s="17"/>
      <c r="N148" s="17">
        <f t="shared" si="64"/>
        <v>0</v>
      </c>
      <c r="O148" s="17">
        <f t="shared" si="65"/>
        <v>0</v>
      </c>
      <c r="P148" s="17">
        <f t="shared" si="61"/>
        <v>0</v>
      </c>
      <c r="Q148" s="17">
        <f t="shared" si="66"/>
        <v>0</v>
      </c>
      <c r="R148" s="49"/>
    </row>
    <row r="149" spans="2:19" ht="27.6" x14ac:dyDescent="0.25">
      <c r="B149" s="48">
        <f>IF(F149&lt;&gt;"",1+MAX($B$22:B148),"")</f>
        <v>69</v>
      </c>
      <c r="C149" s="123"/>
      <c r="D149" s="8" t="s">
        <v>265</v>
      </c>
      <c r="E149" s="23" t="s">
        <v>77</v>
      </c>
      <c r="F149" s="39">
        <v>894.09</v>
      </c>
      <c r="G149" s="17">
        <v>0.66</v>
      </c>
      <c r="H149" s="17">
        <f t="shared" si="62"/>
        <v>0.72600000000000009</v>
      </c>
      <c r="I149" s="17">
        <f t="shared" si="60"/>
        <v>649.10934000000009</v>
      </c>
      <c r="J149" s="15">
        <v>2.4E-2</v>
      </c>
      <c r="K149" s="10">
        <f t="shared" si="63"/>
        <v>21.458159999999999</v>
      </c>
      <c r="L149" s="76" t="s">
        <v>659</v>
      </c>
      <c r="M149" s="77">
        <v>53.15</v>
      </c>
      <c r="N149" s="17">
        <f t="shared" si="64"/>
        <v>74.41</v>
      </c>
      <c r="O149" s="17">
        <f t="shared" si="65"/>
        <v>1.7858399999999999</v>
      </c>
      <c r="P149" s="17">
        <f t="shared" si="61"/>
        <v>1596.7016856</v>
      </c>
      <c r="Q149" s="17">
        <f t="shared" si="66"/>
        <v>2245.8110256</v>
      </c>
      <c r="R149" s="49"/>
    </row>
    <row r="150" spans="2:19" ht="82.8" x14ac:dyDescent="0.25">
      <c r="B150" s="48">
        <f>IF(F150&lt;&gt;"",1+MAX($B$22:B149),"")</f>
        <v>70</v>
      </c>
      <c r="C150" s="123"/>
      <c r="D150" s="8" t="s">
        <v>263</v>
      </c>
      <c r="E150" s="23" t="s">
        <v>77</v>
      </c>
      <c r="F150" s="39">
        <v>920.65</v>
      </c>
      <c r="G150" s="17">
        <v>0.94799999999999995</v>
      </c>
      <c r="H150" s="17">
        <f t="shared" si="62"/>
        <v>1.0427999999999999</v>
      </c>
      <c r="I150" s="17">
        <f t="shared" si="60"/>
        <v>960.05381999999997</v>
      </c>
      <c r="J150" s="15">
        <v>2.7E-2</v>
      </c>
      <c r="K150" s="10">
        <f t="shared" si="63"/>
        <v>24.85755</v>
      </c>
      <c r="L150" s="76" t="s">
        <v>659</v>
      </c>
      <c r="M150" s="77">
        <v>53.15</v>
      </c>
      <c r="N150" s="17">
        <f t="shared" si="64"/>
        <v>74.41</v>
      </c>
      <c r="O150" s="17">
        <f t="shared" si="65"/>
        <v>2.0090699999999999</v>
      </c>
      <c r="P150" s="17">
        <f t="shared" si="61"/>
        <v>1849.6502954999999</v>
      </c>
      <c r="Q150" s="17">
        <f t="shared" si="66"/>
        <v>2809.7041154999997</v>
      </c>
      <c r="R150" s="49"/>
    </row>
    <row r="151" spans="2:19" x14ac:dyDescent="0.25">
      <c r="B151" s="48" t="str">
        <f>IF(F151&lt;&gt;"",1+MAX($B$22:B150),"")</f>
        <v/>
      </c>
      <c r="C151" s="123"/>
      <c r="D151" s="8"/>
      <c r="E151" s="23"/>
      <c r="F151" s="39"/>
      <c r="G151" s="17"/>
      <c r="H151" s="17">
        <f t="shared" si="62"/>
        <v>0</v>
      </c>
      <c r="I151" s="17">
        <f t="shared" si="60"/>
        <v>0</v>
      </c>
      <c r="J151" s="15"/>
      <c r="K151" s="10">
        <f t="shared" si="63"/>
        <v>0</v>
      </c>
      <c r="L151" s="10"/>
      <c r="M151" s="17"/>
      <c r="N151" s="17">
        <f t="shared" si="64"/>
        <v>0</v>
      </c>
      <c r="O151" s="17">
        <f t="shared" si="65"/>
        <v>0</v>
      </c>
      <c r="P151" s="17">
        <f t="shared" si="61"/>
        <v>0</v>
      </c>
      <c r="Q151" s="17">
        <f t="shared" si="66"/>
        <v>0</v>
      </c>
      <c r="R151" s="49"/>
    </row>
    <row r="152" spans="2:19" x14ac:dyDescent="0.25">
      <c r="B152" s="48" t="str">
        <f>IF(F152&lt;&gt;"",1+MAX($B$22:B151),"")</f>
        <v/>
      </c>
      <c r="C152" s="123"/>
      <c r="D152" s="51" t="s">
        <v>82</v>
      </c>
      <c r="E152" s="23"/>
      <c r="F152" s="39"/>
      <c r="G152" s="17"/>
      <c r="H152" s="17">
        <f t="shared" si="62"/>
        <v>0</v>
      </c>
      <c r="I152" s="17">
        <f t="shared" si="60"/>
        <v>0</v>
      </c>
      <c r="J152" s="15"/>
      <c r="K152" s="10">
        <f t="shared" si="63"/>
        <v>0</v>
      </c>
      <c r="L152" s="10"/>
      <c r="M152" s="17"/>
      <c r="N152" s="17">
        <f t="shared" si="64"/>
        <v>0</v>
      </c>
      <c r="O152" s="17">
        <f t="shared" si="65"/>
        <v>0</v>
      </c>
      <c r="P152" s="17">
        <f t="shared" si="61"/>
        <v>0</v>
      </c>
      <c r="Q152" s="17">
        <f t="shared" si="66"/>
        <v>0</v>
      </c>
      <c r="R152" s="49"/>
    </row>
    <row r="153" spans="2:19" x14ac:dyDescent="0.25">
      <c r="B153" s="48">
        <f>IF(F153&lt;&gt;"",1+MAX($B$22:B152),"")</f>
        <v>71</v>
      </c>
      <c r="C153" s="123"/>
      <c r="D153" s="8" t="s">
        <v>83</v>
      </c>
      <c r="E153" s="23" t="s">
        <v>79</v>
      </c>
      <c r="F153" s="39">
        <f>94.11*2</f>
        <v>188.22</v>
      </c>
      <c r="G153" s="73"/>
      <c r="H153" s="73">
        <f t="shared" si="62"/>
        <v>0</v>
      </c>
      <c r="I153" s="73">
        <f t="shared" si="60"/>
        <v>0</v>
      </c>
      <c r="J153" s="74"/>
      <c r="K153" s="75">
        <f t="shared" si="63"/>
        <v>0</v>
      </c>
      <c r="L153" s="75"/>
      <c r="M153" s="73"/>
      <c r="N153" s="73">
        <f t="shared" si="64"/>
        <v>0</v>
      </c>
      <c r="O153" s="73">
        <f t="shared" si="65"/>
        <v>0</v>
      </c>
      <c r="P153" s="73">
        <f t="shared" si="61"/>
        <v>0</v>
      </c>
      <c r="Q153" s="73">
        <f t="shared" si="66"/>
        <v>0</v>
      </c>
      <c r="R153" s="49"/>
    </row>
    <row r="154" spans="2:19" x14ac:dyDescent="0.25">
      <c r="B154" s="48">
        <f>IF(F154&lt;&gt;"",1+MAX($B$22:B153),"")</f>
        <v>72</v>
      </c>
      <c r="C154" s="123"/>
      <c r="D154" s="8" t="s">
        <v>84</v>
      </c>
      <c r="E154" s="23" t="s">
        <v>79</v>
      </c>
      <c r="F154" s="39">
        <f>109.38*2</f>
        <v>218.76</v>
      </c>
      <c r="G154" s="73"/>
      <c r="H154" s="73">
        <f t="shared" si="62"/>
        <v>0</v>
      </c>
      <c r="I154" s="73">
        <f t="shared" si="60"/>
        <v>0</v>
      </c>
      <c r="J154" s="74"/>
      <c r="K154" s="75">
        <f t="shared" si="63"/>
        <v>0</v>
      </c>
      <c r="L154" s="75"/>
      <c r="M154" s="73"/>
      <c r="N154" s="73">
        <f t="shared" si="64"/>
        <v>0</v>
      </c>
      <c r="O154" s="73">
        <f t="shared" si="65"/>
        <v>0</v>
      </c>
      <c r="P154" s="73">
        <f t="shared" si="61"/>
        <v>0</v>
      </c>
      <c r="Q154" s="73">
        <f t="shared" si="66"/>
        <v>0</v>
      </c>
      <c r="R154" s="49"/>
    </row>
    <row r="155" spans="2:19" x14ac:dyDescent="0.25">
      <c r="B155" s="48" t="str">
        <f>IF(F155&lt;&gt;"",1+MAX($B$22:B154),"")</f>
        <v/>
      </c>
      <c r="C155" s="123"/>
      <c r="D155" s="8"/>
      <c r="E155" s="23"/>
      <c r="F155" s="39"/>
      <c r="G155" s="17"/>
      <c r="H155" s="17">
        <f t="shared" si="62"/>
        <v>0</v>
      </c>
      <c r="I155" s="17">
        <f t="shared" si="60"/>
        <v>0</v>
      </c>
      <c r="J155" s="15"/>
      <c r="K155" s="10">
        <f t="shared" si="63"/>
        <v>0</v>
      </c>
      <c r="L155" s="10"/>
      <c r="M155" s="17"/>
      <c r="N155" s="17">
        <f t="shared" si="64"/>
        <v>0</v>
      </c>
      <c r="O155" s="17">
        <f t="shared" si="65"/>
        <v>0</v>
      </c>
      <c r="P155" s="17">
        <f t="shared" si="61"/>
        <v>0</v>
      </c>
      <c r="Q155" s="17">
        <f t="shared" si="66"/>
        <v>0</v>
      </c>
      <c r="R155" s="49"/>
    </row>
    <row r="156" spans="2:19" x14ac:dyDescent="0.25">
      <c r="B156" s="48" t="str">
        <f>IF(F156&lt;&gt;"",1+MAX($B$22:B155),"")</f>
        <v/>
      </c>
      <c r="C156" s="123"/>
      <c r="D156" s="51" t="s">
        <v>85</v>
      </c>
      <c r="E156" s="23"/>
      <c r="F156" s="39"/>
      <c r="G156" s="17"/>
      <c r="H156" s="17">
        <f t="shared" si="62"/>
        <v>0</v>
      </c>
      <c r="I156" s="17">
        <f t="shared" si="60"/>
        <v>0</v>
      </c>
      <c r="J156" s="15"/>
      <c r="K156" s="10">
        <f t="shared" si="63"/>
        <v>0</v>
      </c>
      <c r="L156" s="10"/>
      <c r="M156" s="17"/>
      <c r="N156" s="17">
        <f t="shared" si="64"/>
        <v>0</v>
      </c>
      <c r="O156" s="17">
        <f t="shared" si="65"/>
        <v>0</v>
      </c>
      <c r="P156" s="17">
        <f t="shared" si="61"/>
        <v>0</v>
      </c>
      <c r="Q156" s="17">
        <f t="shared" si="66"/>
        <v>0</v>
      </c>
      <c r="R156" s="49"/>
    </row>
    <row r="157" spans="2:19" x14ac:dyDescent="0.25">
      <c r="B157" s="48">
        <f>IF(F157&lt;&gt;"",1+MAX($B$22:B156),"")</f>
        <v>73</v>
      </c>
      <c r="C157" s="123"/>
      <c r="D157" s="8" t="s">
        <v>86</v>
      </c>
      <c r="E157" s="23" t="s">
        <v>79</v>
      </c>
      <c r="F157" s="39">
        <v>17.5</v>
      </c>
      <c r="G157" s="73"/>
      <c r="H157" s="73">
        <f t="shared" si="62"/>
        <v>0</v>
      </c>
      <c r="I157" s="73">
        <f t="shared" ref="I157:I159" si="67">F157*H157</f>
        <v>0</v>
      </c>
      <c r="J157" s="74"/>
      <c r="K157" s="75">
        <f t="shared" ref="K157:K159" si="68">F157*J157</f>
        <v>0</v>
      </c>
      <c r="L157" s="75"/>
      <c r="M157" s="73"/>
      <c r="N157" s="73">
        <f t="shared" si="64"/>
        <v>0</v>
      </c>
      <c r="O157" s="73">
        <f t="shared" ref="O157:O159" si="69">J157*N157</f>
        <v>0</v>
      </c>
      <c r="P157" s="73">
        <f t="shared" ref="P157:P159" si="70">F157*O157</f>
        <v>0</v>
      </c>
      <c r="Q157" s="73">
        <f t="shared" ref="Q157:Q159" si="71">I157+P157</f>
        <v>0</v>
      </c>
      <c r="R157" s="49"/>
    </row>
    <row r="158" spans="2:19" x14ac:dyDescent="0.25">
      <c r="B158" s="48">
        <f>IF(F158&lt;&gt;"",1+MAX($B$22:B157),"")</f>
        <v>74</v>
      </c>
      <c r="C158" s="123"/>
      <c r="D158" s="8" t="s">
        <v>629</v>
      </c>
      <c r="E158" s="23" t="s">
        <v>79</v>
      </c>
      <c r="F158" s="39">
        <f>94.4-17.5</f>
        <v>76.900000000000006</v>
      </c>
      <c r="G158" s="73"/>
      <c r="H158" s="73">
        <f t="shared" si="62"/>
        <v>0</v>
      </c>
      <c r="I158" s="73">
        <f t="shared" si="67"/>
        <v>0</v>
      </c>
      <c r="J158" s="74"/>
      <c r="K158" s="75">
        <f t="shared" si="68"/>
        <v>0</v>
      </c>
      <c r="L158" s="75"/>
      <c r="M158" s="73"/>
      <c r="N158" s="73">
        <f t="shared" si="64"/>
        <v>0</v>
      </c>
      <c r="O158" s="73">
        <f t="shared" si="69"/>
        <v>0</v>
      </c>
      <c r="P158" s="73">
        <f t="shared" si="70"/>
        <v>0</v>
      </c>
      <c r="Q158" s="73">
        <f t="shared" si="71"/>
        <v>0</v>
      </c>
      <c r="R158" s="49"/>
    </row>
    <row r="159" spans="2:19" x14ac:dyDescent="0.25">
      <c r="B159" s="48">
        <f>IF(F159&lt;&gt;"",1+MAX($B$22:B158),"")</f>
        <v>75</v>
      </c>
      <c r="C159" s="123"/>
      <c r="D159" s="8" t="s">
        <v>630</v>
      </c>
      <c r="E159" s="23" t="s">
        <v>79</v>
      </c>
      <c r="F159" s="39">
        <f>109.38</f>
        <v>109.38</v>
      </c>
      <c r="G159" s="73"/>
      <c r="H159" s="73">
        <f t="shared" si="62"/>
        <v>0</v>
      </c>
      <c r="I159" s="73">
        <f t="shared" si="67"/>
        <v>0</v>
      </c>
      <c r="J159" s="74"/>
      <c r="K159" s="75">
        <f t="shared" si="68"/>
        <v>0</v>
      </c>
      <c r="L159" s="75"/>
      <c r="M159" s="73"/>
      <c r="N159" s="73">
        <f t="shared" si="64"/>
        <v>0</v>
      </c>
      <c r="O159" s="73">
        <f t="shared" si="69"/>
        <v>0</v>
      </c>
      <c r="P159" s="73">
        <f t="shared" si="70"/>
        <v>0</v>
      </c>
      <c r="Q159" s="73">
        <f t="shared" si="71"/>
        <v>0</v>
      </c>
      <c r="R159" s="49"/>
    </row>
    <row r="160" spans="2:19" x14ac:dyDescent="0.25">
      <c r="B160" s="48" t="str">
        <f>IF(F160&lt;&gt;"",1+MAX($B$22:B159),"")</f>
        <v/>
      </c>
      <c r="C160" s="123"/>
      <c r="D160" s="8"/>
      <c r="E160" s="23"/>
      <c r="F160" s="39"/>
      <c r="G160" s="17"/>
      <c r="H160" s="17">
        <f t="shared" si="62"/>
        <v>0</v>
      </c>
      <c r="I160" s="17">
        <f t="shared" si="60"/>
        <v>0</v>
      </c>
      <c r="J160" s="15"/>
      <c r="K160" s="10">
        <f t="shared" si="63"/>
        <v>0</v>
      </c>
      <c r="L160" s="10"/>
      <c r="M160" s="17"/>
      <c r="N160" s="17">
        <f t="shared" si="64"/>
        <v>0</v>
      </c>
      <c r="O160" s="17">
        <f t="shared" si="65"/>
        <v>0</v>
      </c>
      <c r="P160" s="17">
        <f t="shared" si="61"/>
        <v>0</v>
      </c>
      <c r="Q160" s="17">
        <f t="shared" si="66"/>
        <v>0</v>
      </c>
      <c r="R160" s="49"/>
    </row>
    <row r="161" spans="2:18" x14ac:dyDescent="0.25">
      <c r="B161" s="48" t="str">
        <f>IF(F161&lt;&gt;"",1+MAX($B$22:B160),"")</f>
        <v/>
      </c>
      <c r="C161" s="123"/>
      <c r="D161" s="51" t="s">
        <v>264</v>
      </c>
      <c r="E161" s="23"/>
      <c r="F161" s="39"/>
      <c r="G161" s="17"/>
      <c r="H161" s="17">
        <f t="shared" si="62"/>
        <v>0</v>
      </c>
      <c r="I161" s="17">
        <f t="shared" si="60"/>
        <v>0</v>
      </c>
      <c r="J161" s="15"/>
      <c r="K161" s="10">
        <f t="shared" si="63"/>
        <v>0</v>
      </c>
      <c r="L161" s="10"/>
      <c r="M161" s="17"/>
      <c r="N161" s="17">
        <f t="shared" si="64"/>
        <v>0</v>
      </c>
      <c r="O161" s="17">
        <f t="shared" si="65"/>
        <v>0</v>
      </c>
      <c r="P161" s="17">
        <f t="shared" si="61"/>
        <v>0</v>
      </c>
      <c r="Q161" s="17">
        <f t="shared" si="66"/>
        <v>0</v>
      </c>
      <c r="R161" s="49"/>
    </row>
    <row r="162" spans="2:18" x14ac:dyDescent="0.25">
      <c r="B162" s="48">
        <f>IF(F162&lt;&gt;"",1+MAX($B$22:B161),"")</f>
        <v>76</v>
      </c>
      <c r="C162" s="123"/>
      <c r="D162" s="8" t="s">
        <v>274</v>
      </c>
      <c r="E162" s="23" t="s">
        <v>77</v>
      </c>
      <c r="F162" s="39">
        <v>85.19</v>
      </c>
      <c r="G162" s="17">
        <v>0.85199999999999998</v>
      </c>
      <c r="H162" s="17">
        <f t="shared" si="62"/>
        <v>0.93720000000000003</v>
      </c>
      <c r="I162" s="17">
        <f t="shared" si="60"/>
        <v>79.840068000000002</v>
      </c>
      <c r="J162" s="15">
        <v>2.8000000000000001E-2</v>
      </c>
      <c r="K162" s="10">
        <f t="shared" si="63"/>
        <v>2.3853200000000001</v>
      </c>
      <c r="L162" s="76" t="s">
        <v>666</v>
      </c>
      <c r="M162" s="77">
        <v>46.88</v>
      </c>
      <c r="N162" s="17">
        <f t="shared" si="64"/>
        <v>65.632000000000005</v>
      </c>
      <c r="O162" s="17">
        <f t="shared" si="65"/>
        <v>1.8376960000000002</v>
      </c>
      <c r="P162" s="17">
        <f t="shared" si="61"/>
        <v>156.55332224000003</v>
      </c>
      <c r="Q162" s="17">
        <f t="shared" si="66"/>
        <v>236.39339024000003</v>
      </c>
      <c r="R162" s="49"/>
    </row>
    <row r="163" spans="2:18" x14ac:dyDescent="0.25">
      <c r="B163" s="48" t="str">
        <f>IF(F163&lt;&gt;"",1+MAX($B$22:B162),"")</f>
        <v/>
      </c>
      <c r="C163" s="52"/>
      <c r="D163" s="8"/>
      <c r="E163" s="23"/>
      <c r="F163" s="39"/>
      <c r="G163" s="17"/>
      <c r="H163" s="17">
        <f t="shared" si="62"/>
        <v>0</v>
      </c>
      <c r="I163" s="17">
        <f t="shared" si="60"/>
        <v>0</v>
      </c>
      <c r="J163" s="15"/>
      <c r="K163" s="10">
        <f t="shared" si="63"/>
        <v>0</v>
      </c>
      <c r="L163" s="10"/>
      <c r="M163" s="17"/>
      <c r="N163" s="17">
        <f t="shared" si="64"/>
        <v>0</v>
      </c>
      <c r="O163" s="17">
        <f t="shared" si="65"/>
        <v>0</v>
      </c>
      <c r="P163" s="17">
        <f t="shared" si="61"/>
        <v>0</v>
      </c>
      <c r="Q163" s="17">
        <f t="shared" si="66"/>
        <v>0</v>
      </c>
      <c r="R163" s="49"/>
    </row>
    <row r="164" spans="2:18" x14ac:dyDescent="0.25">
      <c r="B164" s="64" t="str">
        <f>IF(F164&lt;&gt;"",1+MAX($B$22:B163),"")</f>
        <v/>
      </c>
      <c r="C164" s="65"/>
      <c r="D164" s="66" t="s">
        <v>159</v>
      </c>
      <c r="E164" s="23"/>
      <c r="F164" s="39"/>
      <c r="G164" s="17"/>
      <c r="H164" s="17">
        <f t="shared" si="62"/>
        <v>0</v>
      </c>
      <c r="I164" s="17">
        <f t="shared" si="60"/>
        <v>0</v>
      </c>
      <c r="J164" s="15"/>
      <c r="K164" s="10">
        <f t="shared" si="63"/>
        <v>0</v>
      </c>
      <c r="L164" s="10"/>
      <c r="M164" s="17"/>
      <c r="N164" s="17">
        <f t="shared" si="64"/>
        <v>0</v>
      </c>
      <c r="O164" s="17">
        <f t="shared" si="65"/>
        <v>0</v>
      </c>
      <c r="P164" s="17">
        <f t="shared" si="61"/>
        <v>0</v>
      </c>
      <c r="Q164" s="17">
        <f t="shared" si="66"/>
        <v>0</v>
      </c>
      <c r="R164" s="49"/>
    </row>
    <row r="165" spans="2:18" ht="27.6" x14ac:dyDescent="0.25">
      <c r="B165" s="48">
        <f>IF(F165&lt;&gt;"",1+MAX($B$22:B164),"")</f>
        <v>77</v>
      </c>
      <c r="C165" s="123" t="s">
        <v>273</v>
      </c>
      <c r="D165" s="8" t="s">
        <v>245</v>
      </c>
      <c r="E165" s="23" t="s">
        <v>77</v>
      </c>
      <c r="F165" s="39">
        <v>29.2</v>
      </c>
      <c r="G165" s="17">
        <v>12.25</v>
      </c>
      <c r="H165" s="17">
        <f t="shared" si="62"/>
        <v>13.475000000000001</v>
      </c>
      <c r="I165" s="17">
        <f t="shared" si="60"/>
        <v>393.47</v>
      </c>
      <c r="J165" s="15">
        <v>8.5000000000000006E-2</v>
      </c>
      <c r="K165" s="10">
        <f t="shared" si="63"/>
        <v>2.4820000000000002</v>
      </c>
      <c r="L165" s="76" t="s">
        <v>659</v>
      </c>
      <c r="M165" s="77">
        <v>53.15</v>
      </c>
      <c r="N165" s="17">
        <f t="shared" si="64"/>
        <v>74.41</v>
      </c>
      <c r="O165" s="17">
        <f t="shared" si="65"/>
        <v>6.3248500000000005</v>
      </c>
      <c r="P165" s="17">
        <f t="shared" si="61"/>
        <v>184.68562</v>
      </c>
      <c r="Q165" s="17">
        <f t="shared" si="66"/>
        <v>578.15562</v>
      </c>
      <c r="R165" s="49"/>
    </row>
    <row r="166" spans="2:18" x14ac:dyDescent="0.25">
      <c r="B166" s="48">
        <f>IF(F166&lt;&gt;"",1+MAX($B$22:B165),"")</f>
        <v>78</v>
      </c>
      <c r="C166" s="123"/>
      <c r="D166" s="8" t="s">
        <v>158</v>
      </c>
      <c r="E166" s="23" t="s">
        <v>77</v>
      </c>
      <c r="F166" s="39">
        <v>65</v>
      </c>
      <c r="G166" s="17">
        <v>5.15</v>
      </c>
      <c r="H166" s="17">
        <f t="shared" si="62"/>
        <v>5.6650000000000009</v>
      </c>
      <c r="I166" s="17">
        <f t="shared" si="60"/>
        <v>368.22500000000008</v>
      </c>
      <c r="J166" s="15">
        <v>0.27</v>
      </c>
      <c r="K166" s="10">
        <f t="shared" si="63"/>
        <v>17.55</v>
      </c>
      <c r="L166" s="76" t="s">
        <v>666</v>
      </c>
      <c r="M166" s="77">
        <v>46.88</v>
      </c>
      <c r="N166" s="17">
        <f t="shared" si="64"/>
        <v>65.632000000000005</v>
      </c>
      <c r="O166" s="17">
        <f t="shared" si="65"/>
        <v>17.720640000000003</v>
      </c>
      <c r="P166" s="17">
        <f t="shared" si="61"/>
        <v>1151.8416000000002</v>
      </c>
      <c r="Q166" s="17">
        <f t="shared" si="66"/>
        <v>1520.0666000000003</v>
      </c>
      <c r="R166" s="49"/>
    </row>
    <row r="167" spans="2:18" x14ac:dyDescent="0.25">
      <c r="B167" s="48">
        <f>IF(F167&lt;&gt;"",1+MAX($B$22:B166),"")</f>
        <v>79</v>
      </c>
      <c r="C167" s="123"/>
      <c r="D167" s="8" t="s">
        <v>203</v>
      </c>
      <c r="E167" s="23" t="s">
        <v>204</v>
      </c>
      <c r="F167" s="39">
        <v>1</v>
      </c>
      <c r="G167" s="17">
        <v>150</v>
      </c>
      <c r="H167" s="17">
        <f t="shared" si="62"/>
        <v>165</v>
      </c>
      <c r="I167" s="17">
        <f t="shared" ref="I167" si="72">F167*H167</f>
        <v>165</v>
      </c>
      <c r="J167" s="15">
        <v>0.5</v>
      </c>
      <c r="K167" s="10">
        <f t="shared" ref="K167" si="73">F167*J167</f>
        <v>0.5</v>
      </c>
      <c r="L167" s="76" t="s">
        <v>659</v>
      </c>
      <c r="M167" s="77">
        <v>53.15</v>
      </c>
      <c r="N167" s="17">
        <f t="shared" si="64"/>
        <v>74.41</v>
      </c>
      <c r="O167" s="17">
        <f t="shared" ref="O167" si="74">J167*N167</f>
        <v>37.204999999999998</v>
      </c>
      <c r="P167" s="17">
        <f t="shared" si="61"/>
        <v>37.204999999999998</v>
      </c>
      <c r="Q167" s="17">
        <f t="shared" si="66"/>
        <v>202.20499999999998</v>
      </c>
      <c r="R167" s="49"/>
    </row>
    <row r="168" spans="2:18" x14ac:dyDescent="0.25">
      <c r="B168" s="48">
        <f>IF(F168&lt;&gt;"",1+MAX($B$22:B167),"")</f>
        <v>80</v>
      </c>
      <c r="C168" s="123"/>
      <c r="D168" s="8" t="s">
        <v>206</v>
      </c>
      <c r="E168" s="23" t="s">
        <v>98</v>
      </c>
      <c r="F168" s="39">
        <v>2</v>
      </c>
      <c r="G168" s="17">
        <v>383.34999999999997</v>
      </c>
      <c r="H168" s="17">
        <f t="shared" si="62"/>
        <v>421.685</v>
      </c>
      <c r="I168" s="17">
        <f t="shared" si="60"/>
        <v>843.37</v>
      </c>
      <c r="J168" s="15">
        <v>1.2778333333333332</v>
      </c>
      <c r="K168" s="10">
        <f t="shared" si="63"/>
        <v>2.5556666666666663</v>
      </c>
      <c r="L168" s="76" t="s">
        <v>659</v>
      </c>
      <c r="M168" s="77">
        <v>53.15</v>
      </c>
      <c r="N168" s="17">
        <f t="shared" si="64"/>
        <v>74.41</v>
      </c>
      <c r="O168" s="17">
        <f t="shared" si="65"/>
        <v>95.083578333333321</v>
      </c>
      <c r="P168" s="17">
        <f t="shared" si="61"/>
        <v>190.16715666666664</v>
      </c>
      <c r="Q168" s="17">
        <f t="shared" si="66"/>
        <v>1033.5371566666668</v>
      </c>
      <c r="R168" s="49"/>
    </row>
    <row r="169" spans="2:18" x14ac:dyDescent="0.25">
      <c r="B169" s="48" t="str">
        <f>IF(F169&lt;&gt;"",1+MAX($B$22:B168),"")</f>
        <v/>
      </c>
      <c r="C169" s="52"/>
      <c r="D169" s="8"/>
      <c r="E169" s="23"/>
      <c r="F169" s="39"/>
      <c r="G169" s="17"/>
      <c r="H169" s="17">
        <f t="shared" si="62"/>
        <v>0</v>
      </c>
      <c r="I169" s="17">
        <f t="shared" si="60"/>
        <v>0</v>
      </c>
      <c r="J169" s="15"/>
      <c r="K169" s="10">
        <f t="shared" si="63"/>
        <v>0</v>
      </c>
      <c r="L169" s="10"/>
      <c r="M169" s="17"/>
      <c r="N169" s="17">
        <f t="shared" si="64"/>
        <v>0</v>
      </c>
      <c r="O169" s="17">
        <f t="shared" si="65"/>
        <v>0</v>
      </c>
      <c r="P169" s="17">
        <f t="shared" si="61"/>
        <v>0</v>
      </c>
      <c r="Q169" s="17">
        <f t="shared" si="66"/>
        <v>0</v>
      </c>
      <c r="R169" s="49"/>
    </row>
    <row r="170" spans="2:18" x14ac:dyDescent="0.25">
      <c r="B170" s="64" t="str">
        <f>IF(F170&lt;&gt;"",1+MAX($B$22:B169),"")</f>
        <v/>
      </c>
      <c r="C170" s="65"/>
      <c r="D170" s="66" t="s">
        <v>185</v>
      </c>
      <c r="E170" s="23"/>
      <c r="F170" s="39"/>
      <c r="G170" s="17"/>
      <c r="H170" s="17">
        <f t="shared" si="62"/>
        <v>0</v>
      </c>
      <c r="I170" s="17">
        <f t="shared" si="60"/>
        <v>0</v>
      </c>
      <c r="J170" s="15"/>
      <c r="K170" s="10">
        <f t="shared" si="63"/>
        <v>0</v>
      </c>
      <c r="L170" s="10"/>
      <c r="M170" s="17"/>
      <c r="N170" s="17">
        <f t="shared" si="64"/>
        <v>0</v>
      </c>
      <c r="O170" s="17">
        <f t="shared" si="65"/>
        <v>0</v>
      </c>
      <c r="P170" s="17">
        <f t="shared" si="61"/>
        <v>0</v>
      </c>
      <c r="Q170" s="17">
        <f t="shared" si="66"/>
        <v>0</v>
      </c>
      <c r="R170" s="49"/>
    </row>
    <row r="171" spans="2:18" x14ac:dyDescent="0.25">
      <c r="B171" s="48">
        <f>IF(F171&lt;&gt;"",1+MAX($B$22:B170),"")</f>
        <v>81</v>
      </c>
      <c r="C171" s="52" t="s">
        <v>270</v>
      </c>
      <c r="D171" s="8" t="s">
        <v>186</v>
      </c>
      <c r="E171" s="23" t="s">
        <v>79</v>
      </c>
      <c r="F171" s="39">
        <v>23.12</v>
      </c>
      <c r="G171" s="17">
        <v>0.92</v>
      </c>
      <c r="H171" s="17">
        <f t="shared" si="62"/>
        <v>1.0120000000000002</v>
      </c>
      <c r="I171" s="17">
        <f t="shared" si="60"/>
        <v>23.397440000000007</v>
      </c>
      <c r="J171" s="15">
        <v>2.8000000000000001E-2</v>
      </c>
      <c r="K171" s="10">
        <f t="shared" si="63"/>
        <v>0.64736000000000005</v>
      </c>
      <c r="L171" s="76" t="s">
        <v>666</v>
      </c>
      <c r="M171" s="77">
        <v>46.88</v>
      </c>
      <c r="N171" s="17">
        <f t="shared" si="64"/>
        <v>65.632000000000005</v>
      </c>
      <c r="O171" s="17">
        <f t="shared" si="65"/>
        <v>1.8376960000000002</v>
      </c>
      <c r="P171" s="17">
        <f t="shared" si="61"/>
        <v>42.487531520000005</v>
      </c>
      <c r="Q171" s="17">
        <f t="shared" si="66"/>
        <v>65.884971520000008</v>
      </c>
      <c r="R171" s="49"/>
    </row>
    <row r="172" spans="2:18" x14ac:dyDescent="0.25">
      <c r="B172" s="48" t="str">
        <f>IF(F172&lt;&gt;"",1+MAX($B$22:B171),"")</f>
        <v/>
      </c>
      <c r="C172" s="52"/>
      <c r="D172" s="8"/>
      <c r="E172" s="23"/>
      <c r="F172" s="39"/>
      <c r="G172" s="17"/>
      <c r="H172" s="17">
        <f t="shared" si="62"/>
        <v>0</v>
      </c>
      <c r="I172" s="17">
        <f t="shared" si="60"/>
        <v>0</v>
      </c>
      <c r="J172" s="15"/>
      <c r="K172" s="10">
        <f t="shared" si="63"/>
        <v>0</v>
      </c>
      <c r="L172" s="10"/>
      <c r="M172" s="17"/>
      <c r="N172" s="17">
        <f t="shared" si="64"/>
        <v>0</v>
      </c>
      <c r="O172" s="17">
        <f t="shared" si="65"/>
        <v>0</v>
      </c>
      <c r="P172" s="17">
        <f t="shared" si="61"/>
        <v>0</v>
      </c>
      <c r="Q172" s="17">
        <f t="shared" si="66"/>
        <v>0</v>
      </c>
      <c r="R172" s="49"/>
    </row>
    <row r="173" spans="2:18" x14ac:dyDescent="0.25">
      <c r="B173" s="64" t="str">
        <f>IF(F173&lt;&gt;"",1+MAX($B$22:B172),"")</f>
        <v/>
      </c>
      <c r="C173" s="65"/>
      <c r="D173" s="66" t="s">
        <v>187</v>
      </c>
      <c r="E173" s="23"/>
      <c r="F173" s="39"/>
      <c r="G173" s="17"/>
      <c r="H173" s="17">
        <f t="shared" si="62"/>
        <v>0</v>
      </c>
      <c r="I173" s="17">
        <f t="shared" si="60"/>
        <v>0</v>
      </c>
      <c r="J173" s="15"/>
      <c r="K173" s="10">
        <f t="shared" si="63"/>
        <v>0</v>
      </c>
      <c r="L173" s="10"/>
      <c r="M173" s="17"/>
      <c r="N173" s="17">
        <f t="shared" si="64"/>
        <v>0</v>
      </c>
      <c r="O173" s="17">
        <f t="shared" si="65"/>
        <v>0</v>
      </c>
      <c r="P173" s="17">
        <f t="shared" si="61"/>
        <v>0</v>
      </c>
      <c r="Q173" s="17">
        <f t="shared" si="66"/>
        <v>0</v>
      </c>
      <c r="R173" s="49"/>
    </row>
    <row r="174" spans="2:18" x14ac:dyDescent="0.25">
      <c r="B174" s="48">
        <f>IF(F174&lt;&gt;"",1+MAX($B$22:B173),"")</f>
        <v>82</v>
      </c>
      <c r="C174" s="52" t="s">
        <v>270</v>
      </c>
      <c r="D174" s="8" t="s">
        <v>188</v>
      </c>
      <c r="E174" s="23" t="s">
        <v>79</v>
      </c>
      <c r="F174" s="39">
        <v>87.18</v>
      </c>
      <c r="G174" s="17">
        <v>2.25</v>
      </c>
      <c r="H174" s="17">
        <f t="shared" si="62"/>
        <v>2.4750000000000001</v>
      </c>
      <c r="I174" s="17">
        <f t="shared" si="60"/>
        <v>215.77050000000003</v>
      </c>
      <c r="J174" s="15">
        <v>2.8000000000000001E-2</v>
      </c>
      <c r="K174" s="10">
        <f t="shared" si="63"/>
        <v>2.4410400000000001</v>
      </c>
      <c r="L174" s="76" t="s">
        <v>666</v>
      </c>
      <c r="M174" s="77">
        <v>46.88</v>
      </c>
      <c r="N174" s="17">
        <f t="shared" si="64"/>
        <v>65.632000000000005</v>
      </c>
      <c r="O174" s="17">
        <f t="shared" si="65"/>
        <v>1.8376960000000002</v>
      </c>
      <c r="P174" s="17">
        <f t="shared" si="61"/>
        <v>160.21033728000003</v>
      </c>
      <c r="Q174" s="17">
        <f t="shared" si="66"/>
        <v>375.98083728000006</v>
      </c>
      <c r="R174" s="49"/>
    </row>
    <row r="175" spans="2:18" x14ac:dyDescent="0.25">
      <c r="B175" s="48" t="str">
        <f>IF(F175&lt;&gt;"",1+MAX($B$22:B174),"")</f>
        <v/>
      </c>
      <c r="C175" s="52"/>
      <c r="D175" s="8"/>
      <c r="E175" s="23"/>
      <c r="F175" s="39"/>
      <c r="G175" s="17"/>
      <c r="H175" s="17">
        <f t="shared" si="62"/>
        <v>0</v>
      </c>
      <c r="I175" s="17">
        <f t="shared" si="60"/>
        <v>0</v>
      </c>
      <c r="J175" s="15"/>
      <c r="K175" s="10">
        <f t="shared" si="63"/>
        <v>0</v>
      </c>
      <c r="L175" s="10"/>
      <c r="M175" s="17"/>
      <c r="N175" s="17">
        <f t="shared" si="64"/>
        <v>0</v>
      </c>
      <c r="O175" s="17">
        <f t="shared" si="65"/>
        <v>0</v>
      </c>
      <c r="P175" s="17">
        <f t="shared" si="61"/>
        <v>0</v>
      </c>
      <c r="Q175" s="17">
        <f t="shared" si="66"/>
        <v>0</v>
      </c>
      <c r="R175" s="49"/>
    </row>
    <row r="176" spans="2:18" x14ac:dyDescent="0.25">
      <c r="B176" s="64" t="str">
        <f>IF(F176&lt;&gt;"",1+MAX($B$22:B175),"")</f>
        <v/>
      </c>
      <c r="C176" s="65"/>
      <c r="D176" s="66" t="s">
        <v>181</v>
      </c>
      <c r="E176" s="23"/>
      <c r="F176" s="39"/>
      <c r="G176" s="17"/>
      <c r="H176" s="17">
        <f t="shared" si="62"/>
        <v>0</v>
      </c>
      <c r="I176" s="17">
        <f t="shared" si="60"/>
        <v>0</v>
      </c>
      <c r="J176" s="15"/>
      <c r="K176" s="10">
        <f t="shared" si="63"/>
        <v>0</v>
      </c>
      <c r="L176" s="10"/>
      <c r="M176" s="17"/>
      <c r="N176" s="17">
        <f t="shared" si="64"/>
        <v>0</v>
      </c>
      <c r="O176" s="17">
        <f t="shared" si="65"/>
        <v>0</v>
      </c>
      <c r="P176" s="17">
        <f t="shared" si="61"/>
        <v>0</v>
      </c>
      <c r="Q176" s="17">
        <f t="shared" si="66"/>
        <v>0</v>
      </c>
      <c r="R176" s="49"/>
    </row>
    <row r="177" spans="2:19" x14ac:dyDescent="0.25">
      <c r="B177" s="48">
        <f>IF(F177&lt;&gt;"",1+MAX($B$22:B176),"")</f>
        <v>83</v>
      </c>
      <c r="C177" s="123" t="s">
        <v>270</v>
      </c>
      <c r="D177" s="8" t="s">
        <v>637</v>
      </c>
      <c r="E177" s="23" t="s">
        <v>77</v>
      </c>
      <c r="F177" s="39">
        <f>(166.3+973.5)*1.031</f>
        <v>1175.1337999999998</v>
      </c>
      <c r="G177" s="17">
        <v>2.4</v>
      </c>
      <c r="H177" s="17">
        <f t="shared" si="62"/>
        <v>2.64</v>
      </c>
      <c r="I177" s="17">
        <f t="shared" si="60"/>
        <v>3102.3532319999999</v>
      </c>
      <c r="J177" s="15">
        <v>2.1000000000000001E-2</v>
      </c>
      <c r="K177" s="10">
        <f t="shared" si="63"/>
        <v>24.677809799999999</v>
      </c>
      <c r="L177" s="76" t="s">
        <v>666</v>
      </c>
      <c r="M177" s="77">
        <v>46.88</v>
      </c>
      <c r="N177" s="17">
        <f t="shared" si="64"/>
        <v>65.632000000000005</v>
      </c>
      <c r="O177" s="17">
        <f t="shared" si="65"/>
        <v>1.3782720000000002</v>
      </c>
      <c r="P177" s="17">
        <f t="shared" si="61"/>
        <v>1619.6540127936</v>
      </c>
      <c r="Q177" s="17">
        <f t="shared" si="66"/>
        <v>4722.0072447936</v>
      </c>
      <c r="R177" s="49"/>
    </row>
    <row r="178" spans="2:19" ht="27.6" x14ac:dyDescent="0.25">
      <c r="B178" s="48">
        <f>IF(F178&lt;&gt;"",1+MAX($B$22:B177),"")</f>
        <v>84</v>
      </c>
      <c r="C178" s="123"/>
      <c r="D178" s="8" t="s">
        <v>193</v>
      </c>
      <c r="E178" s="23" t="s">
        <v>77</v>
      </c>
      <c r="F178" s="39">
        <v>421.73</v>
      </c>
      <c r="G178" s="17">
        <v>2.34</v>
      </c>
      <c r="H178" s="17">
        <f t="shared" si="62"/>
        <v>2.5739999999999998</v>
      </c>
      <c r="I178" s="17">
        <f t="shared" si="60"/>
        <v>1085.5330200000001</v>
      </c>
      <c r="J178" s="15">
        <v>2.3E-2</v>
      </c>
      <c r="K178" s="10">
        <f t="shared" si="63"/>
        <v>9.6997900000000001</v>
      </c>
      <c r="L178" s="76" t="s">
        <v>666</v>
      </c>
      <c r="M178" s="77">
        <v>46.88</v>
      </c>
      <c r="N178" s="17">
        <f t="shared" si="64"/>
        <v>65.632000000000005</v>
      </c>
      <c r="O178" s="17">
        <f t="shared" si="65"/>
        <v>1.509536</v>
      </c>
      <c r="P178" s="17">
        <f t="shared" si="61"/>
        <v>636.61661728000001</v>
      </c>
      <c r="Q178" s="17">
        <f t="shared" si="66"/>
        <v>1722.1496372800002</v>
      </c>
      <c r="R178" s="49"/>
    </row>
    <row r="179" spans="2:19" x14ac:dyDescent="0.25">
      <c r="B179" s="48">
        <f>IF(F179&lt;&gt;"",1+MAX($B$22:B178),"")</f>
        <v>85</v>
      </c>
      <c r="C179" s="123"/>
      <c r="D179" s="8" t="s">
        <v>196</v>
      </c>
      <c r="E179" s="23" t="s">
        <v>77</v>
      </c>
      <c r="F179" s="39">
        <v>89.18</v>
      </c>
      <c r="G179" s="17">
        <v>2.34</v>
      </c>
      <c r="H179" s="17">
        <f t="shared" si="62"/>
        <v>2.5739999999999998</v>
      </c>
      <c r="I179" s="17">
        <f t="shared" si="60"/>
        <v>229.54931999999999</v>
      </c>
      <c r="J179" s="15">
        <v>2.3E-2</v>
      </c>
      <c r="K179" s="10">
        <f t="shared" si="63"/>
        <v>2.0511400000000002</v>
      </c>
      <c r="L179" s="76" t="s">
        <v>666</v>
      </c>
      <c r="M179" s="77">
        <v>46.88</v>
      </c>
      <c r="N179" s="17">
        <f t="shared" si="64"/>
        <v>65.632000000000005</v>
      </c>
      <c r="O179" s="17">
        <f t="shared" si="65"/>
        <v>1.509536</v>
      </c>
      <c r="P179" s="17">
        <f t="shared" si="61"/>
        <v>134.62042048000001</v>
      </c>
      <c r="Q179" s="17">
        <f t="shared" si="66"/>
        <v>364.16974047999997</v>
      </c>
      <c r="R179" s="49"/>
    </row>
    <row r="180" spans="2:19" x14ac:dyDescent="0.25">
      <c r="B180" s="48">
        <f>IF(F180&lt;&gt;"",1+MAX($B$22:B179),"")</f>
        <v>86</v>
      </c>
      <c r="C180" s="123"/>
      <c r="D180" s="8" t="s">
        <v>638</v>
      </c>
      <c r="E180" s="23" t="s">
        <v>77</v>
      </c>
      <c r="F180" s="39">
        <v>937.47</v>
      </c>
      <c r="G180" s="17">
        <v>2.4</v>
      </c>
      <c r="H180" s="17">
        <f t="shared" si="62"/>
        <v>2.64</v>
      </c>
      <c r="I180" s="17">
        <f t="shared" si="60"/>
        <v>2474.9208000000003</v>
      </c>
      <c r="J180" s="15">
        <v>2.1000000000000001E-2</v>
      </c>
      <c r="K180" s="10">
        <f t="shared" si="63"/>
        <v>19.686870000000003</v>
      </c>
      <c r="L180" s="76" t="s">
        <v>666</v>
      </c>
      <c r="M180" s="77">
        <v>46.88</v>
      </c>
      <c r="N180" s="17">
        <f t="shared" si="64"/>
        <v>65.632000000000005</v>
      </c>
      <c r="O180" s="17">
        <f t="shared" si="65"/>
        <v>1.3782720000000002</v>
      </c>
      <c r="P180" s="17">
        <f t="shared" si="61"/>
        <v>1292.0886518400002</v>
      </c>
      <c r="Q180" s="17">
        <f t="shared" si="66"/>
        <v>3767.0094518400006</v>
      </c>
      <c r="R180" s="49"/>
    </row>
    <row r="181" spans="2:19" x14ac:dyDescent="0.25">
      <c r="B181" s="48" t="str">
        <f>IF(F181&lt;&gt;"",1+MAX($B$22:B180),"")</f>
        <v/>
      </c>
      <c r="C181" s="52"/>
      <c r="D181" s="8"/>
      <c r="E181" s="23"/>
      <c r="F181" s="39"/>
      <c r="G181" s="17"/>
      <c r="H181" s="17">
        <f t="shared" si="62"/>
        <v>0</v>
      </c>
      <c r="I181" s="17">
        <f t="shared" si="60"/>
        <v>0</v>
      </c>
      <c r="J181" s="15"/>
      <c r="K181" s="10">
        <f t="shared" si="63"/>
        <v>0</v>
      </c>
      <c r="L181" s="10"/>
      <c r="M181" s="17"/>
      <c r="N181" s="17">
        <f t="shared" si="64"/>
        <v>0</v>
      </c>
      <c r="O181" s="17">
        <f t="shared" si="65"/>
        <v>0</v>
      </c>
      <c r="P181" s="17">
        <f t="shared" si="61"/>
        <v>0</v>
      </c>
      <c r="Q181" s="17">
        <f t="shared" si="66"/>
        <v>0</v>
      </c>
      <c r="R181" s="49"/>
    </row>
    <row r="182" spans="2:19" x14ac:dyDescent="0.25">
      <c r="B182" s="64" t="str">
        <f>IF(F182&lt;&gt;"",1+MAX($B$22:B181),"")</f>
        <v/>
      </c>
      <c r="C182" s="65"/>
      <c r="D182" s="66" t="s">
        <v>276</v>
      </c>
      <c r="E182" s="23"/>
      <c r="F182" s="39"/>
      <c r="G182" s="17"/>
      <c r="H182" s="17">
        <f t="shared" si="62"/>
        <v>0</v>
      </c>
      <c r="I182" s="17">
        <f t="shared" si="60"/>
        <v>0</v>
      </c>
      <c r="J182" s="15"/>
      <c r="K182" s="10">
        <f t="shared" si="63"/>
        <v>0</v>
      </c>
      <c r="L182" s="10"/>
      <c r="M182" s="17"/>
      <c r="N182" s="17">
        <f t="shared" si="64"/>
        <v>0</v>
      </c>
      <c r="O182" s="17">
        <f t="shared" si="65"/>
        <v>0</v>
      </c>
      <c r="P182" s="17">
        <f t="shared" si="61"/>
        <v>0</v>
      </c>
      <c r="Q182" s="17">
        <f t="shared" si="66"/>
        <v>0</v>
      </c>
      <c r="R182" s="49"/>
    </row>
    <row r="183" spans="2:19" x14ac:dyDescent="0.25">
      <c r="B183" s="48">
        <f>IF(F183&lt;&gt;"",1+MAX($B$22:B182),"")</f>
        <v>87</v>
      </c>
      <c r="C183" s="123" t="s">
        <v>277</v>
      </c>
      <c r="D183" s="8" t="s">
        <v>284</v>
      </c>
      <c r="E183" s="23" t="s">
        <v>79</v>
      </c>
      <c r="F183" s="39">
        <v>29.39</v>
      </c>
      <c r="G183" s="17">
        <v>2.8559999999999999</v>
      </c>
      <c r="H183" s="17">
        <f t="shared" si="62"/>
        <v>3.1415999999999999</v>
      </c>
      <c r="I183" s="17">
        <f t="shared" si="60"/>
        <v>92.331624000000005</v>
      </c>
      <c r="J183" s="15">
        <v>9.1999999999999998E-2</v>
      </c>
      <c r="K183" s="10">
        <f t="shared" si="63"/>
        <v>2.7038799999999998</v>
      </c>
      <c r="L183" s="76" t="s">
        <v>666</v>
      </c>
      <c r="M183" s="77">
        <v>46.88</v>
      </c>
      <c r="N183" s="17">
        <f t="shared" si="64"/>
        <v>65.632000000000005</v>
      </c>
      <c r="O183" s="17">
        <f t="shared" si="65"/>
        <v>6.038144</v>
      </c>
      <c r="P183" s="17">
        <f t="shared" si="61"/>
        <v>177.46105216000001</v>
      </c>
      <c r="Q183" s="17">
        <f t="shared" si="66"/>
        <v>269.79267616000004</v>
      </c>
      <c r="R183" s="49"/>
    </row>
    <row r="184" spans="2:19" x14ac:dyDescent="0.25">
      <c r="B184" s="48">
        <f>IF(F184&lt;&gt;"",1+MAX($B$22:B183),"")</f>
        <v>88</v>
      </c>
      <c r="C184" s="123"/>
      <c r="D184" s="8" t="s">
        <v>285</v>
      </c>
      <c r="E184" s="23" t="s">
        <v>79</v>
      </c>
      <c r="F184" s="39">
        <v>8.0399999999999991</v>
      </c>
      <c r="G184" s="17">
        <v>4.2839999999999998</v>
      </c>
      <c r="H184" s="17">
        <f t="shared" si="62"/>
        <v>4.7124000000000006</v>
      </c>
      <c r="I184" s="17">
        <f t="shared" si="60"/>
        <v>37.887695999999998</v>
      </c>
      <c r="J184" s="15">
        <v>0.13800000000000001</v>
      </c>
      <c r="K184" s="10">
        <f t="shared" si="63"/>
        <v>1.1095200000000001</v>
      </c>
      <c r="L184" s="76" t="s">
        <v>666</v>
      </c>
      <c r="M184" s="77">
        <v>46.88</v>
      </c>
      <c r="N184" s="17">
        <f t="shared" si="64"/>
        <v>65.632000000000005</v>
      </c>
      <c r="O184" s="17">
        <f t="shared" si="65"/>
        <v>9.0572160000000022</v>
      </c>
      <c r="P184" s="17">
        <f t="shared" si="61"/>
        <v>72.820016640000006</v>
      </c>
      <c r="Q184" s="17">
        <f t="shared" si="66"/>
        <v>110.70771264000001</v>
      </c>
      <c r="R184" s="49"/>
    </row>
    <row r="185" spans="2:19" x14ac:dyDescent="0.25">
      <c r="B185" s="48">
        <f>IF(F185&lt;&gt;"",1+MAX($B$22:B184),"")</f>
        <v>89</v>
      </c>
      <c r="C185" s="123" t="s">
        <v>277</v>
      </c>
      <c r="D185" s="8" t="s">
        <v>278</v>
      </c>
      <c r="E185" s="23" t="s">
        <v>79</v>
      </c>
      <c r="F185" s="39">
        <v>69.31</v>
      </c>
      <c r="G185" s="17">
        <v>8.4</v>
      </c>
      <c r="H185" s="17">
        <f t="shared" si="62"/>
        <v>9.240000000000002</v>
      </c>
      <c r="I185" s="17">
        <f t="shared" si="60"/>
        <v>640.42440000000011</v>
      </c>
      <c r="J185" s="15">
        <v>0.3</v>
      </c>
      <c r="K185" s="10">
        <f t="shared" si="63"/>
        <v>20.792999999999999</v>
      </c>
      <c r="L185" s="76" t="s">
        <v>667</v>
      </c>
      <c r="M185" s="77">
        <v>48.9</v>
      </c>
      <c r="N185" s="17">
        <f t="shared" si="64"/>
        <v>68.459999999999994</v>
      </c>
      <c r="O185" s="17">
        <f t="shared" si="65"/>
        <v>20.537999999999997</v>
      </c>
      <c r="P185" s="17">
        <f t="shared" si="61"/>
        <v>1423.4887799999999</v>
      </c>
      <c r="Q185" s="17">
        <f t="shared" si="66"/>
        <v>2063.91318</v>
      </c>
      <c r="R185" s="49"/>
    </row>
    <row r="186" spans="2:19" x14ac:dyDescent="0.25">
      <c r="B186" s="48">
        <f>IF(F186&lt;&gt;"",1+MAX($B$22:B185),"")</f>
        <v>90</v>
      </c>
      <c r="C186" s="123"/>
      <c r="D186" s="8" t="s">
        <v>279</v>
      </c>
      <c r="E186" s="23" t="s">
        <v>79</v>
      </c>
      <c r="F186" s="39">
        <v>24.1</v>
      </c>
      <c r="G186" s="17">
        <v>14.940000000000001</v>
      </c>
      <c r="H186" s="17">
        <f t="shared" si="62"/>
        <v>16.434000000000001</v>
      </c>
      <c r="I186" s="17">
        <f t="shared" si="60"/>
        <v>396.05940000000004</v>
      </c>
      <c r="J186" s="15">
        <v>0.44999999999999996</v>
      </c>
      <c r="K186" s="10">
        <f t="shared" si="63"/>
        <v>10.844999999999999</v>
      </c>
      <c r="L186" s="76" t="s">
        <v>667</v>
      </c>
      <c r="M186" s="77">
        <v>48.9</v>
      </c>
      <c r="N186" s="17">
        <f t="shared" si="64"/>
        <v>68.459999999999994</v>
      </c>
      <c r="O186" s="17">
        <f t="shared" si="65"/>
        <v>30.806999999999995</v>
      </c>
      <c r="P186" s="17">
        <f t="shared" si="61"/>
        <v>742.44869999999992</v>
      </c>
      <c r="Q186" s="17">
        <f t="shared" si="66"/>
        <v>1138.5081</v>
      </c>
      <c r="R186" s="49"/>
    </row>
    <row r="187" spans="2:19" x14ac:dyDescent="0.25">
      <c r="B187" s="48">
        <f>IF(F187&lt;&gt;"",1+MAX($B$22:B186),"")</f>
        <v>91</v>
      </c>
      <c r="C187" s="123"/>
      <c r="D187" s="8" t="s">
        <v>280</v>
      </c>
      <c r="E187" s="23" t="s">
        <v>79</v>
      </c>
      <c r="F187" s="39">
        <v>57.4</v>
      </c>
      <c r="G187" s="17">
        <v>12.192</v>
      </c>
      <c r="H187" s="17">
        <f t="shared" si="62"/>
        <v>13.411200000000001</v>
      </c>
      <c r="I187" s="17">
        <f t="shared" ref="I187:I188" si="75">F187*H187</f>
        <v>769.80288000000007</v>
      </c>
      <c r="J187" s="15">
        <v>0.3</v>
      </c>
      <c r="K187" s="10">
        <f t="shared" si="63"/>
        <v>17.22</v>
      </c>
      <c r="L187" s="76" t="s">
        <v>667</v>
      </c>
      <c r="M187" s="77">
        <v>48.9</v>
      </c>
      <c r="N187" s="17">
        <f t="shared" si="64"/>
        <v>68.459999999999994</v>
      </c>
      <c r="O187" s="17">
        <f t="shared" si="65"/>
        <v>20.537999999999997</v>
      </c>
      <c r="P187" s="17">
        <f t="shared" ref="P187:P224" si="76">F187*O187</f>
        <v>1178.8811999999998</v>
      </c>
      <c r="Q187" s="17">
        <f t="shared" si="66"/>
        <v>1948.68408</v>
      </c>
      <c r="R187" s="49"/>
    </row>
    <row r="188" spans="2:19" x14ac:dyDescent="0.25">
      <c r="B188" s="48">
        <f>IF(F188&lt;&gt;"",1+MAX($B$22:B187),"")</f>
        <v>92</v>
      </c>
      <c r="C188" s="123"/>
      <c r="D188" s="8" t="s">
        <v>281</v>
      </c>
      <c r="E188" s="23" t="s">
        <v>79</v>
      </c>
      <c r="F188" s="39">
        <v>25.6</v>
      </c>
      <c r="G188" s="17">
        <v>24.384</v>
      </c>
      <c r="H188" s="17">
        <f t="shared" si="62"/>
        <v>26.822400000000002</v>
      </c>
      <c r="I188" s="17">
        <f t="shared" si="75"/>
        <v>686.65344000000005</v>
      </c>
      <c r="J188" s="15">
        <v>0.6</v>
      </c>
      <c r="K188" s="10">
        <f t="shared" si="63"/>
        <v>15.36</v>
      </c>
      <c r="L188" s="76" t="s">
        <v>667</v>
      </c>
      <c r="M188" s="77">
        <v>48.9</v>
      </c>
      <c r="N188" s="17">
        <f t="shared" si="64"/>
        <v>68.459999999999994</v>
      </c>
      <c r="O188" s="17">
        <f t="shared" si="65"/>
        <v>41.075999999999993</v>
      </c>
      <c r="P188" s="17">
        <f t="shared" si="76"/>
        <v>1051.5455999999999</v>
      </c>
      <c r="Q188" s="17">
        <f t="shared" si="66"/>
        <v>1738.19904</v>
      </c>
      <c r="R188" s="49"/>
    </row>
    <row r="189" spans="2:19" ht="27.6" x14ac:dyDescent="0.25">
      <c r="B189" s="48">
        <f>IF(F189&lt;&gt;"",1+MAX($B$22:B188),"")</f>
        <v>93</v>
      </c>
      <c r="C189" s="123"/>
      <c r="D189" s="8" t="s">
        <v>282</v>
      </c>
      <c r="E189" s="23" t="s">
        <v>79</v>
      </c>
      <c r="F189" s="39">
        <v>33.549999999999997</v>
      </c>
      <c r="G189" s="17">
        <v>18.288</v>
      </c>
      <c r="H189" s="17">
        <f t="shared" si="62"/>
        <v>20.116800000000001</v>
      </c>
      <c r="I189" s="17">
        <f t="shared" ref="I189" si="77">F189*H189</f>
        <v>674.91863999999998</v>
      </c>
      <c r="J189" s="15">
        <v>0.44999999999999996</v>
      </c>
      <c r="K189" s="10">
        <f t="shared" ref="K189" si="78">F189*J189</f>
        <v>15.097499999999997</v>
      </c>
      <c r="L189" s="76" t="s">
        <v>667</v>
      </c>
      <c r="M189" s="77">
        <v>48.9</v>
      </c>
      <c r="N189" s="17">
        <f t="shared" si="64"/>
        <v>68.459999999999994</v>
      </c>
      <c r="O189" s="17">
        <f t="shared" si="65"/>
        <v>30.806999999999995</v>
      </c>
      <c r="P189" s="17">
        <f t="shared" si="76"/>
        <v>1033.5748499999997</v>
      </c>
      <c r="Q189" s="17">
        <f t="shared" si="66"/>
        <v>1708.4934899999998</v>
      </c>
      <c r="R189" s="49"/>
    </row>
    <row r="190" spans="2:19" x14ac:dyDescent="0.25">
      <c r="B190" s="48">
        <f>IF(F190&lt;&gt;"",1+MAX($B$22:B189),"")</f>
        <v>94</v>
      </c>
      <c r="C190" s="123"/>
      <c r="D190" s="8" t="s">
        <v>283</v>
      </c>
      <c r="E190" s="23" t="s">
        <v>79</v>
      </c>
      <c r="F190" s="39">
        <v>13.72</v>
      </c>
      <c r="G190" s="17">
        <v>16.8</v>
      </c>
      <c r="H190" s="17">
        <f t="shared" si="62"/>
        <v>18.480000000000004</v>
      </c>
      <c r="I190" s="17">
        <f t="shared" ref="I190:I224" si="79">F190*H190</f>
        <v>253.54560000000006</v>
      </c>
      <c r="J190" s="15">
        <v>0.6</v>
      </c>
      <c r="K190" s="10">
        <f t="shared" ref="K190" si="80">F190*J190</f>
        <v>8.2319999999999993</v>
      </c>
      <c r="L190" s="76" t="s">
        <v>667</v>
      </c>
      <c r="M190" s="77">
        <v>48.9</v>
      </c>
      <c r="N190" s="17">
        <f t="shared" si="64"/>
        <v>68.459999999999994</v>
      </c>
      <c r="O190" s="17">
        <f t="shared" ref="O190" si="81">J190*N190</f>
        <v>41.075999999999993</v>
      </c>
      <c r="P190" s="17">
        <f t="shared" si="76"/>
        <v>563.5627199999999</v>
      </c>
      <c r="Q190" s="17">
        <f t="shared" si="66"/>
        <v>817.10831999999994</v>
      </c>
      <c r="R190" s="49"/>
    </row>
    <row r="191" spans="2:19" x14ac:dyDescent="0.25">
      <c r="B191" s="48" t="str">
        <f>IF(F191&lt;&gt;"",1+MAX($B$22:B190),"")</f>
        <v/>
      </c>
      <c r="C191" s="52"/>
      <c r="D191" s="8"/>
      <c r="E191" s="23"/>
      <c r="F191" s="39"/>
      <c r="G191" s="17"/>
      <c r="H191" s="17">
        <f t="shared" si="62"/>
        <v>0</v>
      </c>
      <c r="I191" s="17">
        <f t="shared" si="79"/>
        <v>0</v>
      </c>
      <c r="J191" s="15"/>
      <c r="K191" s="10">
        <f t="shared" si="63"/>
        <v>0</v>
      </c>
      <c r="L191" s="10"/>
      <c r="M191" s="17"/>
      <c r="N191" s="17">
        <f t="shared" si="64"/>
        <v>0</v>
      </c>
      <c r="O191" s="17">
        <f t="shared" si="65"/>
        <v>0</v>
      </c>
      <c r="P191" s="17">
        <f t="shared" si="76"/>
        <v>0</v>
      </c>
      <c r="Q191" s="17">
        <f t="shared" si="66"/>
        <v>0</v>
      </c>
      <c r="R191" s="49"/>
      <c r="S191" s="12"/>
    </row>
    <row r="192" spans="2:19" x14ac:dyDescent="0.25">
      <c r="B192" s="64" t="str">
        <f>IF(F192&lt;&gt;"",1+MAX($B$22:B191),"")</f>
        <v/>
      </c>
      <c r="C192" s="65"/>
      <c r="D192" s="66" t="s">
        <v>191</v>
      </c>
      <c r="E192" s="23"/>
      <c r="F192" s="39"/>
      <c r="G192" s="17"/>
      <c r="H192" s="17">
        <f t="shared" si="62"/>
        <v>0</v>
      </c>
      <c r="I192" s="17">
        <f t="shared" si="79"/>
        <v>0</v>
      </c>
      <c r="J192" s="15"/>
      <c r="K192" s="10">
        <f t="shared" si="63"/>
        <v>0</v>
      </c>
      <c r="L192" s="10"/>
      <c r="M192" s="17"/>
      <c r="N192" s="17">
        <f t="shared" si="64"/>
        <v>0</v>
      </c>
      <c r="O192" s="17">
        <f t="shared" si="65"/>
        <v>0</v>
      </c>
      <c r="P192" s="17">
        <f t="shared" si="76"/>
        <v>0</v>
      </c>
      <c r="Q192" s="17">
        <f t="shared" si="66"/>
        <v>0</v>
      </c>
      <c r="R192" s="49"/>
    </row>
    <row r="193" spans="2:18" ht="41.4" x14ac:dyDescent="0.25">
      <c r="B193" s="48">
        <f>IF(F193&lt;&gt;"",1+MAX($B$22:B192),"")</f>
        <v>95</v>
      </c>
      <c r="C193" s="123" t="s">
        <v>270</v>
      </c>
      <c r="D193" s="8" t="s">
        <v>639</v>
      </c>
      <c r="E193" s="23" t="s">
        <v>79</v>
      </c>
      <c r="F193" s="39">
        <f>383.53/1.33</f>
        <v>288.36842105263156</v>
      </c>
      <c r="G193" s="17">
        <v>9.7690000000000001</v>
      </c>
      <c r="H193" s="17">
        <f t="shared" si="62"/>
        <v>10.745900000000001</v>
      </c>
      <c r="I193" s="17">
        <f t="shared" si="79"/>
        <v>3098.7782157894735</v>
      </c>
      <c r="J193" s="15">
        <v>0.19400000000000001</v>
      </c>
      <c r="K193" s="10">
        <f t="shared" si="63"/>
        <v>55.943473684210524</v>
      </c>
      <c r="L193" s="76" t="s">
        <v>667</v>
      </c>
      <c r="M193" s="77">
        <v>48.9</v>
      </c>
      <c r="N193" s="17">
        <f t="shared" si="64"/>
        <v>68.459999999999994</v>
      </c>
      <c r="O193" s="17">
        <f t="shared" si="65"/>
        <v>13.281239999999999</v>
      </c>
      <c r="P193" s="17">
        <f t="shared" si="76"/>
        <v>3829.8902084210522</v>
      </c>
      <c r="Q193" s="17">
        <f t="shared" si="66"/>
        <v>6928.6684242105257</v>
      </c>
      <c r="R193" s="49"/>
    </row>
    <row r="194" spans="2:18" x14ac:dyDescent="0.25">
      <c r="B194" s="48">
        <f>IF(F194&lt;&gt;"",1+MAX($B$22:B193),"")</f>
        <v>96</v>
      </c>
      <c r="C194" s="123"/>
      <c r="D194" s="8" t="s">
        <v>192</v>
      </c>
      <c r="E194" s="23" t="s">
        <v>79</v>
      </c>
      <c r="F194" s="39">
        <f>316.36/1.33</f>
        <v>237.86466165413535</v>
      </c>
      <c r="G194" s="17">
        <v>2.0880000000000001</v>
      </c>
      <c r="H194" s="17">
        <f t="shared" si="62"/>
        <v>2.2968000000000002</v>
      </c>
      <c r="I194" s="17">
        <f t="shared" si="79"/>
        <v>546.32755488721807</v>
      </c>
      <c r="J194" s="15">
        <v>5.7000000000000002E-2</v>
      </c>
      <c r="K194" s="10">
        <f t="shared" si="63"/>
        <v>13.558285714285715</v>
      </c>
      <c r="L194" s="76" t="s">
        <v>666</v>
      </c>
      <c r="M194" s="77">
        <v>46.88</v>
      </c>
      <c r="N194" s="17">
        <f t="shared" si="64"/>
        <v>65.632000000000005</v>
      </c>
      <c r="O194" s="17">
        <f t="shared" si="65"/>
        <v>3.7410240000000003</v>
      </c>
      <c r="P194" s="17">
        <f t="shared" si="76"/>
        <v>889.85740800000008</v>
      </c>
      <c r="Q194" s="17">
        <f t="shared" si="66"/>
        <v>1436.1849628872183</v>
      </c>
      <c r="R194" s="49"/>
    </row>
    <row r="195" spans="2:18" x14ac:dyDescent="0.25">
      <c r="B195" s="48">
        <f>IF(F195&lt;&gt;"",1+MAX($B$22:B194),"")</f>
        <v>97</v>
      </c>
      <c r="C195" s="123"/>
      <c r="D195" s="51" t="s">
        <v>194</v>
      </c>
      <c r="E195" s="23" t="s">
        <v>79</v>
      </c>
      <c r="F195" s="39">
        <f>69.18/1.33</f>
        <v>52.015037593984964</v>
      </c>
      <c r="G195" s="17">
        <v>2.0880000000000001</v>
      </c>
      <c r="H195" s="17">
        <f t="shared" si="62"/>
        <v>2.2968000000000002</v>
      </c>
      <c r="I195" s="17">
        <f t="shared" si="79"/>
        <v>119.46813834586467</v>
      </c>
      <c r="J195" s="15">
        <v>5.7000000000000002E-2</v>
      </c>
      <c r="K195" s="10">
        <f t="shared" si="63"/>
        <v>2.9648571428571429</v>
      </c>
      <c r="L195" s="76" t="s">
        <v>666</v>
      </c>
      <c r="M195" s="77">
        <v>46.88</v>
      </c>
      <c r="N195" s="17">
        <f t="shared" si="64"/>
        <v>65.632000000000005</v>
      </c>
      <c r="O195" s="17">
        <f t="shared" si="65"/>
        <v>3.7410240000000003</v>
      </c>
      <c r="P195" s="17">
        <f t="shared" si="76"/>
        <v>194.58950400000003</v>
      </c>
      <c r="Q195" s="17">
        <f t="shared" si="66"/>
        <v>314.05764234586468</v>
      </c>
      <c r="R195" s="49"/>
    </row>
    <row r="196" spans="2:18" x14ac:dyDescent="0.25">
      <c r="B196" s="48">
        <f>IF(F196&lt;&gt;"",1+MAX($B$22:B195),"")</f>
        <v>98</v>
      </c>
      <c r="C196" s="123"/>
      <c r="D196" s="51" t="s">
        <v>195</v>
      </c>
      <c r="E196" s="23" t="s">
        <v>79</v>
      </c>
      <c r="F196" s="39">
        <f>89.18/1.33</f>
        <v>67.05263157894737</v>
      </c>
      <c r="G196" s="17">
        <v>2.3039999999999998</v>
      </c>
      <c r="H196" s="17">
        <f t="shared" si="62"/>
        <v>2.5344000000000002</v>
      </c>
      <c r="I196" s="17">
        <f t="shared" si="79"/>
        <v>169.93818947368422</v>
      </c>
      <c r="J196" s="15">
        <v>7.3999999999999996E-2</v>
      </c>
      <c r="K196" s="10">
        <f t="shared" si="63"/>
        <v>4.9618947368421047</v>
      </c>
      <c r="L196" s="76" t="s">
        <v>666</v>
      </c>
      <c r="M196" s="77">
        <v>46.88</v>
      </c>
      <c r="N196" s="17">
        <f t="shared" si="64"/>
        <v>65.632000000000005</v>
      </c>
      <c r="O196" s="17">
        <f t="shared" si="65"/>
        <v>4.8567679999999998</v>
      </c>
      <c r="P196" s="17">
        <f t="shared" si="76"/>
        <v>325.65907536842104</v>
      </c>
      <c r="Q196" s="17">
        <f t="shared" si="66"/>
        <v>495.59726484210523</v>
      </c>
      <c r="R196" s="49"/>
    </row>
    <row r="197" spans="2:18" x14ac:dyDescent="0.25">
      <c r="B197" s="48" t="str">
        <f>IF(F197&lt;&gt;"",1+MAX($B$22:B196),"")</f>
        <v/>
      </c>
      <c r="C197" s="52"/>
      <c r="D197" s="8"/>
      <c r="E197" s="23"/>
      <c r="F197" s="39"/>
      <c r="G197" s="17"/>
      <c r="H197" s="17">
        <f t="shared" si="62"/>
        <v>0</v>
      </c>
      <c r="I197" s="17">
        <f t="shared" si="79"/>
        <v>0</v>
      </c>
      <c r="J197" s="15"/>
      <c r="K197" s="10">
        <f t="shared" si="63"/>
        <v>0</v>
      </c>
      <c r="L197" s="10"/>
      <c r="M197" s="17"/>
      <c r="N197" s="17">
        <f t="shared" si="64"/>
        <v>0</v>
      </c>
      <c r="O197" s="17">
        <f t="shared" si="65"/>
        <v>0</v>
      </c>
      <c r="P197" s="17">
        <f t="shared" si="76"/>
        <v>0</v>
      </c>
      <c r="Q197" s="17">
        <f t="shared" si="66"/>
        <v>0</v>
      </c>
      <c r="R197" s="49"/>
    </row>
    <row r="198" spans="2:18" x14ac:dyDescent="0.25">
      <c r="B198" s="64" t="str">
        <f>IF(F198&lt;&gt;"",1+MAX($B$22:B197),"")</f>
        <v/>
      </c>
      <c r="C198" s="65"/>
      <c r="D198" s="66" t="s">
        <v>182</v>
      </c>
      <c r="E198" s="23"/>
      <c r="F198" s="39"/>
      <c r="G198" s="17"/>
      <c r="H198" s="17">
        <f t="shared" si="62"/>
        <v>0</v>
      </c>
      <c r="I198" s="17">
        <f t="shared" si="79"/>
        <v>0</v>
      </c>
      <c r="J198" s="15"/>
      <c r="K198" s="10">
        <f t="shared" si="63"/>
        <v>0</v>
      </c>
      <c r="L198" s="10"/>
      <c r="M198" s="17"/>
      <c r="N198" s="17">
        <f t="shared" si="64"/>
        <v>0</v>
      </c>
      <c r="O198" s="17">
        <f t="shared" si="65"/>
        <v>0</v>
      </c>
      <c r="P198" s="17">
        <f t="shared" si="76"/>
        <v>0</v>
      </c>
      <c r="Q198" s="17">
        <f t="shared" si="66"/>
        <v>0</v>
      </c>
      <c r="R198" s="49"/>
    </row>
    <row r="199" spans="2:18" x14ac:dyDescent="0.25">
      <c r="B199" s="48">
        <f>IF(F199&lt;&gt;"",1+MAX($B$22:B198),"")</f>
        <v>99</v>
      </c>
      <c r="C199" s="123" t="s">
        <v>270</v>
      </c>
      <c r="D199" s="8" t="s">
        <v>183</v>
      </c>
      <c r="E199" s="23" t="s">
        <v>79</v>
      </c>
      <c r="F199" s="39">
        <f>166.3/1.33*1.436</f>
        <v>179.55398496240602</v>
      </c>
      <c r="G199" s="17">
        <v>0.85199999999999998</v>
      </c>
      <c r="H199" s="17">
        <f t="shared" si="62"/>
        <v>0.93720000000000003</v>
      </c>
      <c r="I199" s="17">
        <f t="shared" si="79"/>
        <v>168.27799470676692</v>
      </c>
      <c r="J199" s="15">
        <v>2.8000000000000001E-2</v>
      </c>
      <c r="K199" s="10">
        <f t="shared" si="63"/>
        <v>5.0275115789473688</v>
      </c>
      <c r="L199" s="76" t="s">
        <v>666</v>
      </c>
      <c r="M199" s="77">
        <v>46.88</v>
      </c>
      <c r="N199" s="17">
        <f t="shared" si="64"/>
        <v>65.632000000000005</v>
      </c>
      <c r="O199" s="17">
        <f t="shared" si="65"/>
        <v>1.8376960000000002</v>
      </c>
      <c r="P199" s="17">
        <f t="shared" si="76"/>
        <v>329.96563994947371</v>
      </c>
      <c r="Q199" s="17">
        <f t="shared" si="66"/>
        <v>498.2436346562406</v>
      </c>
      <c r="R199" s="49"/>
    </row>
    <row r="200" spans="2:18" x14ac:dyDescent="0.25">
      <c r="B200" s="48">
        <f>IF(F200&lt;&gt;"",1+MAX($B$22:B199),"")</f>
        <v>100</v>
      </c>
      <c r="C200" s="123"/>
      <c r="D200" s="8" t="s">
        <v>184</v>
      </c>
      <c r="E200" s="23" t="s">
        <v>79</v>
      </c>
      <c r="F200" s="39">
        <f>973.5/1.33*1.436</f>
        <v>1051.0872180451126</v>
      </c>
      <c r="G200" s="17">
        <v>1.4279999999999999</v>
      </c>
      <c r="H200" s="17">
        <f t="shared" si="62"/>
        <v>1.5708</v>
      </c>
      <c r="I200" s="17">
        <f t="shared" si="79"/>
        <v>1651.0478021052629</v>
      </c>
      <c r="J200" s="15">
        <v>4.5999999999999999E-2</v>
      </c>
      <c r="K200" s="10">
        <f t="shared" si="63"/>
        <v>48.350012030075185</v>
      </c>
      <c r="L200" s="76" t="s">
        <v>666</v>
      </c>
      <c r="M200" s="77">
        <v>46.88</v>
      </c>
      <c r="N200" s="17">
        <f t="shared" si="64"/>
        <v>65.632000000000005</v>
      </c>
      <c r="O200" s="17">
        <f t="shared" si="65"/>
        <v>3.019072</v>
      </c>
      <c r="P200" s="17">
        <f t="shared" si="76"/>
        <v>3173.3079895578944</v>
      </c>
      <c r="Q200" s="17">
        <f t="shared" si="66"/>
        <v>4824.3557916631571</v>
      </c>
      <c r="R200" s="49"/>
    </row>
    <row r="201" spans="2:18" x14ac:dyDescent="0.25">
      <c r="B201" s="48" t="str">
        <f>IF(F201&lt;&gt;"",1+MAX($B$22:B200),"")</f>
        <v/>
      </c>
      <c r="C201" s="52"/>
      <c r="D201" s="8"/>
      <c r="E201" s="23"/>
      <c r="F201" s="39"/>
      <c r="G201" s="17"/>
      <c r="H201" s="17">
        <f t="shared" si="62"/>
        <v>0</v>
      </c>
      <c r="I201" s="17">
        <f t="shared" si="79"/>
        <v>0</v>
      </c>
      <c r="J201" s="15"/>
      <c r="K201" s="10">
        <f t="shared" si="63"/>
        <v>0</v>
      </c>
      <c r="L201" s="10"/>
      <c r="M201" s="17"/>
      <c r="N201" s="17">
        <f t="shared" si="64"/>
        <v>0</v>
      </c>
      <c r="O201" s="17">
        <f t="shared" si="65"/>
        <v>0</v>
      </c>
      <c r="P201" s="17">
        <f t="shared" si="76"/>
        <v>0</v>
      </c>
      <c r="Q201" s="17">
        <f t="shared" si="66"/>
        <v>0</v>
      </c>
      <c r="R201" s="49"/>
    </row>
    <row r="202" spans="2:18" x14ac:dyDescent="0.25">
      <c r="B202" s="64" t="str">
        <f>IF(F202&lt;&gt;"",1+MAX($B$22:B201),"")</f>
        <v/>
      </c>
      <c r="C202" s="65"/>
      <c r="D202" s="66" t="s">
        <v>160</v>
      </c>
      <c r="E202" s="23"/>
      <c r="F202" s="39"/>
      <c r="G202" s="17"/>
      <c r="H202" s="17">
        <f t="shared" si="62"/>
        <v>0</v>
      </c>
      <c r="I202" s="17">
        <f t="shared" si="79"/>
        <v>0</v>
      </c>
      <c r="J202" s="15"/>
      <c r="K202" s="10">
        <f t="shared" si="63"/>
        <v>0</v>
      </c>
      <c r="L202" s="10"/>
      <c r="M202" s="17"/>
      <c r="N202" s="17">
        <f t="shared" si="64"/>
        <v>0</v>
      </c>
      <c r="O202" s="17">
        <f t="shared" si="65"/>
        <v>0</v>
      </c>
      <c r="P202" s="17">
        <f t="shared" si="76"/>
        <v>0</v>
      </c>
      <c r="Q202" s="17">
        <f t="shared" si="66"/>
        <v>0</v>
      </c>
      <c r="R202" s="49"/>
    </row>
    <row r="203" spans="2:18" ht="27.6" x14ac:dyDescent="0.25">
      <c r="B203" s="48">
        <f>IF(F203&lt;&gt;"",1+MAX($B$22:B202),"")</f>
        <v>101</v>
      </c>
      <c r="C203" s="52" t="s">
        <v>286</v>
      </c>
      <c r="D203" s="8" t="s">
        <v>287</v>
      </c>
      <c r="E203" s="23" t="s">
        <v>79</v>
      </c>
      <c r="F203" s="39">
        <f>(7.5*3)</f>
        <v>22.5</v>
      </c>
      <c r="G203" s="17">
        <v>3.12</v>
      </c>
      <c r="H203" s="17">
        <f t="shared" si="62"/>
        <v>3.4320000000000004</v>
      </c>
      <c r="I203" s="17">
        <f t="shared" si="79"/>
        <v>77.220000000000013</v>
      </c>
      <c r="J203" s="15">
        <v>0.15</v>
      </c>
      <c r="K203" s="10">
        <f t="shared" si="63"/>
        <v>3.375</v>
      </c>
      <c r="L203" s="76" t="s">
        <v>667</v>
      </c>
      <c r="M203" s="77">
        <v>48.9</v>
      </c>
      <c r="N203" s="17">
        <f t="shared" si="64"/>
        <v>68.459999999999994</v>
      </c>
      <c r="O203" s="17">
        <f t="shared" si="65"/>
        <v>10.268999999999998</v>
      </c>
      <c r="P203" s="17">
        <f t="shared" si="76"/>
        <v>231.05249999999995</v>
      </c>
      <c r="Q203" s="17">
        <f t="shared" si="66"/>
        <v>308.27249999999998</v>
      </c>
      <c r="R203" s="49"/>
    </row>
    <row r="204" spans="2:18" x14ac:dyDescent="0.25">
      <c r="B204" s="48" t="str">
        <f>IF(F204&lt;&gt;"",1+MAX($B$22:B203),"")</f>
        <v/>
      </c>
      <c r="C204" s="52"/>
      <c r="D204" s="8"/>
      <c r="E204" s="23"/>
      <c r="F204" s="39"/>
      <c r="G204" s="17"/>
      <c r="H204" s="17">
        <f t="shared" si="62"/>
        <v>0</v>
      </c>
      <c r="I204" s="17">
        <f t="shared" si="79"/>
        <v>0</v>
      </c>
      <c r="J204" s="15"/>
      <c r="K204" s="10">
        <f t="shared" si="63"/>
        <v>0</v>
      </c>
      <c r="L204" s="10"/>
      <c r="M204" s="17"/>
      <c r="N204" s="17">
        <f t="shared" si="64"/>
        <v>0</v>
      </c>
      <c r="O204" s="17">
        <f t="shared" si="65"/>
        <v>0</v>
      </c>
      <c r="P204" s="17">
        <f t="shared" si="76"/>
        <v>0</v>
      </c>
      <c r="Q204" s="17">
        <f t="shared" si="66"/>
        <v>0</v>
      </c>
      <c r="R204" s="49"/>
    </row>
    <row r="205" spans="2:18" x14ac:dyDescent="0.25">
      <c r="B205" s="64" t="str">
        <f>IF(F205&lt;&gt;"",1+MAX($B$22:B204),"")</f>
        <v/>
      </c>
      <c r="C205" s="65"/>
      <c r="D205" s="66" t="s">
        <v>87</v>
      </c>
      <c r="E205" s="23"/>
      <c r="F205" s="39"/>
      <c r="G205" s="17"/>
      <c r="H205" s="17">
        <f t="shared" si="62"/>
        <v>0</v>
      </c>
      <c r="I205" s="17">
        <f t="shared" si="79"/>
        <v>0</v>
      </c>
      <c r="J205" s="15"/>
      <c r="K205" s="10">
        <f t="shared" si="63"/>
        <v>0</v>
      </c>
      <c r="L205" s="10"/>
      <c r="M205" s="17"/>
      <c r="N205" s="17">
        <f t="shared" si="64"/>
        <v>0</v>
      </c>
      <c r="O205" s="17">
        <f t="shared" si="65"/>
        <v>0</v>
      </c>
      <c r="P205" s="17">
        <f t="shared" si="76"/>
        <v>0</v>
      </c>
      <c r="Q205" s="17">
        <f t="shared" si="66"/>
        <v>0</v>
      </c>
      <c r="R205" s="49"/>
    </row>
    <row r="206" spans="2:18" x14ac:dyDescent="0.25">
      <c r="B206" s="48">
        <f>IF(F206&lt;&gt;"",1+MAX($B$22:B205),"")</f>
        <v>102</v>
      </c>
      <c r="C206" s="123" t="s">
        <v>343</v>
      </c>
      <c r="D206" s="8" t="s">
        <v>88</v>
      </c>
      <c r="E206" s="23" t="s">
        <v>79</v>
      </c>
      <c r="F206" s="39">
        <v>570</v>
      </c>
      <c r="G206" s="17">
        <v>2.95</v>
      </c>
      <c r="H206" s="17">
        <f t="shared" si="62"/>
        <v>3.2450000000000006</v>
      </c>
      <c r="I206" s="17">
        <f t="shared" si="79"/>
        <v>1849.6500000000003</v>
      </c>
      <c r="J206" s="15">
        <v>3.1984948259642522E-2</v>
      </c>
      <c r="K206" s="10">
        <f t="shared" si="63"/>
        <v>18.231420507996237</v>
      </c>
      <c r="L206" s="76" t="s">
        <v>668</v>
      </c>
      <c r="M206" s="77">
        <v>53.15</v>
      </c>
      <c r="N206" s="17">
        <f t="shared" si="64"/>
        <v>74.41</v>
      </c>
      <c r="O206" s="17">
        <f t="shared" si="65"/>
        <v>2.38</v>
      </c>
      <c r="P206" s="17">
        <f t="shared" si="76"/>
        <v>1356.6</v>
      </c>
      <c r="Q206" s="17">
        <f t="shared" si="66"/>
        <v>3206.25</v>
      </c>
      <c r="R206" s="49"/>
    </row>
    <row r="207" spans="2:18" x14ac:dyDescent="0.25">
      <c r="B207" s="48">
        <f>IF(F207&lt;&gt;"",1+MAX($B$22:B206),"")</f>
        <v>103</v>
      </c>
      <c r="C207" s="123"/>
      <c r="D207" s="8" t="s">
        <v>89</v>
      </c>
      <c r="E207" s="23" t="s">
        <v>79</v>
      </c>
      <c r="F207" s="39">
        <v>233</v>
      </c>
      <c r="G207" s="17">
        <v>2.95</v>
      </c>
      <c r="H207" s="17">
        <f t="shared" si="62"/>
        <v>3.2450000000000006</v>
      </c>
      <c r="I207" s="17">
        <f t="shared" si="79"/>
        <v>756.08500000000015</v>
      </c>
      <c r="J207" s="15">
        <v>3.1984948259642522E-2</v>
      </c>
      <c r="K207" s="10">
        <f t="shared" si="63"/>
        <v>7.4524929444967078</v>
      </c>
      <c r="L207" s="76" t="s">
        <v>668</v>
      </c>
      <c r="M207" s="77">
        <v>53.15</v>
      </c>
      <c r="N207" s="17">
        <f t="shared" si="64"/>
        <v>74.41</v>
      </c>
      <c r="O207" s="17">
        <f t="shared" si="65"/>
        <v>2.38</v>
      </c>
      <c r="P207" s="17">
        <f t="shared" si="76"/>
        <v>554.54</v>
      </c>
      <c r="Q207" s="17">
        <f t="shared" si="66"/>
        <v>1310.625</v>
      </c>
      <c r="R207" s="49"/>
    </row>
    <row r="208" spans="2:18" x14ac:dyDescent="0.25">
      <c r="B208" s="48" t="str">
        <f>IF(F208&lt;&gt;"",1+MAX($B$22:B207),"")</f>
        <v/>
      </c>
      <c r="C208" s="52"/>
      <c r="D208" s="8"/>
      <c r="E208" s="23"/>
      <c r="F208" s="39"/>
      <c r="G208" s="17"/>
      <c r="H208" s="17">
        <f t="shared" si="62"/>
        <v>0</v>
      </c>
      <c r="I208" s="17">
        <f t="shared" si="79"/>
        <v>0</v>
      </c>
      <c r="J208" s="15"/>
      <c r="K208" s="10">
        <f t="shared" si="63"/>
        <v>0</v>
      </c>
      <c r="L208" s="10"/>
      <c r="M208" s="17"/>
      <c r="N208" s="17">
        <f t="shared" si="64"/>
        <v>0</v>
      </c>
      <c r="O208" s="17">
        <f t="shared" si="65"/>
        <v>0</v>
      </c>
      <c r="P208" s="17">
        <f t="shared" si="76"/>
        <v>0</v>
      </c>
      <c r="Q208" s="17">
        <f t="shared" si="66"/>
        <v>0</v>
      </c>
      <c r="R208" s="49"/>
    </row>
    <row r="209" spans="2:19" x14ac:dyDescent="0.25">
      <c r="B209" s="64" t="str">
        <f>IF(F209&lt;&gt;"",1+MAX($B$22:B208),"")</f>
        <v/>
      </c>
      <c r="C209" s="65"/>
      <c r="D209" s="66" t="s">
        <v>145</v>
      </c>
      <c r="E209" s="23"/>
      <c r="F209" s="39"/>
      <c r="G209" s="17"/>
      <c r="H209" s="17">
        <f t="shared" ref="H209:H224" si="82">G209*$T$2</f>
        <v>0</v>
      </c>
      <c r="I209" s="17">
        <f t="shared" si="79"/>
        <v>0</v>
      </c>
      <c r="J209" s="15"/>
      <c r="K209" s="10">
        <f t="shared" ref="K209:K224" si="83">F209*J209</f>
        <v>0</v>
      </c>
      <c r="L209" s="10"/>
      <c r="M209" s="17"/>
      <c r="N209" s="17">
        <f t="shared" ref="N209:N224" si="84">M209*$U$2</f>
        <v>0</v>
      </c>
      <c r="O209" s="17">
        <f t="shared" ref="O209:O224" si="85">J209*N209</f>
        <v>0</v>
      </c>
      <c r="P209" s="17">
        <f t="shared" si="76"/>
        <v>0</v>
      </c>
      <c r="Q209" s="17">
        <f t="shared" ref="Q209:Q224" si="86">I209+P209</f>
        <v>0</v>
      </c>
      <c r="R209" s="49"/>
    </row>
    <row r="210" spans="2:19" x14ac:dyDescent="0.25">
      <c r="B210" s="48" t="str">
        <f>IF(F210&lt;&gt;"",1+MAX($B$22:B209),"")</f>
        <v/>
      </c>
      <c r="C210" s="52"/>
      <c r="D210" s="8"/>
      <c r="E210" s="23"/>
      <c r="F210" s="39"/>
      <c r="G210" s="17"/>
      <c r="H210" s="17">
        <f t="shared" si="82"/>
        <v>0</v>
      </c>
      <c r="I210" s="17">
        <f t="shared" si="79"/>
        <v>0</v>
      </c>
      <c r="J210" s="15"/>
      <c r="K210" s="10">
        <f t="shared" si="83"/>
        <v>0</v>
      </c>
      <c r="L210" s="10"/>
      <c r="M210" s="17"/>
      <c r="N210" s="17">
        <f t="shared" si="84"/>
        <v>0</v>
      </c>
      <c r="O210" s="17">
        <f t="shared" si="85"/>
        <v>0</v>
      </c>
      <c r="P210" s="17">
        <f t="shared" si="76"/>
        <v>0</v>
      </c>
      <c r="Q210" s="17">
        <f t="shared" si="86"/>
        <v>0</v>
      </c>
      <c r="R210" s="49"/>
    </row>
    <row r="211" spans="2:19" x14ac:dyDescent="0.25">
      <c r="B211" s="48" t="str">
        <f>IF(F211&lt;&gt;"",1+MAX($B$22:B210),"")</f>
        <v/>
      </c>
      <c r="C211" s="123" t="s">
        <v>344</v>
      </c>
      <c r="D211" s="51" t="s">
        <v>146</v>
      </c>
      <c r="E211" s="23"/>
      <c r="F211" s="39"/>
      <c r="G211" s="17"/>
      <c r="H211" s="17">
        <f t="shared" si="82"/>
        <v>0</v>
      </c>
      <c r="I211" s="17">
        <f t="shared" si="79"/>
        <v>0</v>
      </c>
      <c r="J211" s="15"/>
      <c r="K211" s="10">
        <f t="shared" si="83"/>
        <v>0</v>
      </c>
      <c r="L211" s="10"/>
      <c r="M211" s="17"/>
      <c r="N211" s="17">
        <f t="shared" si="84"/>
        <v>0</v>
      </c>
      <c r="O211" s="17">
        <f t="shared" si="85"/>
        <v>0</v>
      </c>
      <c r="P211" s="17">
        <f t="shared" si="76"/>
        <v>0</v>
      </c>
      <c r="Q211" s="17">
        <f t="shared" si="86"/>
        <v>0</v>
      </c>
      <c r="R211" s="49"/>
    </row>
    <row r="212" spans="2:19" x14ac:dyDescent="0.25">
      <c r="B212" s="48">
        <f>IF(F212&lt;&gt;"",1+MAX($B$22:B211),"")</f>
        <v>104</v>
      </c>
      <c r="C212" s="123"/>
      <c r="D212" s="8" t="s">
        <v>345</v>
      </c>
      <c r="E212" s="23" t="s">
        <v>79</v>
      </c>
      <c r="F212" s="39">
        <v>6.2</v>
      </c>
      <c r="G212" s="17">
        <v>289</v>
      </c>
      <c r="H212" s="17">
        <f t="shared" si="82"/>
        <v>317.90000000000003</v>
      </c>
      <c r="I212" s="17">
        <f t="shared" si="79"/>
        <v>1970.9800000000002</v>
      </c>
      <c r="J212" s="15">
        <v>1.1859999999999999</v>
      </c>
      <c r="K212" s="10">
        <f t="shared" si="83"/>
        <v>7.3532000000000002</v>
      </c>
      <c r="L212" s="76" t="s">
        <v>659</v>
      </c>
      <c r="M212" s="77">
        <v>53.15</v>
      </c>
      <c r="N212" s="17">
        <f t="shared" si="84"/>
        <v>74.41</v>
      </c>
      <c r="O212" s="17">
        <f t="shared" si="85"/>
        <v>88.250259999999997</v>
      </c>
      <c r="P212" s="17">
        <f t="shared" si="76"/>
        <v>547.151612</v>
      </c>
      <c r="Q212" s="17">
        <f t="shared" si="86"/>
        <v>2518.1316120000001</v>
      </c>
      <c r="R212" s="49"/>
    </row>
    <row r="213" spans="2:19" x14ac:dyDescent="0.25">
      <c r="B213" s="48">
        <f>IF(F213&lt;&gt;"",1+MAX($B$22:B212),"")</f>
        <v>105</v>
      </c>
      <c r="C213" s="123"/>
      <c r="D213" s="8" t="s">
        <v>346</v>
      </c>
      <c r="E213" s="23" t="s">
        <v>79</v>
      </c>
      <c r="F213" s="39">
        <v>6</v>
      </c>
      <c r="G213" s="17">
        <v>253</v>
      </c>
      <c r="H213" s="17">
        <f t="shared" si="82"/>
        <v>278.3</v>
      </c>
      <c r="I213" s="17">
        <f t="shared" si="79"/>
        <v>1669.8000000000002</v>
      </c>
      <c r="J213" s="15">
        <v>1.0740000000000001</v>
      </c>
      <c r="K213" s="10">
        <f t="shared" si="83"/>
        <v>6.4440000000000008</v>
      </c>
      <c r="L213" s="76" t="s">
        <v>659</v>
      </c>
      <c r="M213" s="77">
        <v>53.15</v>
      </c>
      <c r="N213" s="17">
        <f t="shared" si="84"/>
        <v>74.41</v>
      </c>
      <c r="O213" s="17">
        <f t="shared" si="85"/>
        <v>79.916340000000005</v>
      </c>
      <c r="P213" s="17">
        <f t="shared" si="76"/>
        <v>479.49804000000006</v>
      </c>
      <c r="Q213" s="17">
        <f t="shared" si="86"/>
        <v>2149.2980400000001</v>
      </c>
      <c r="R213" s="49"/>
    </row>
    <row r="214" spans="2:19" x14ac:dyDescent="0.25">
      <c r="B214" s="48">
        <f>IF(F214&lt;&gt;"",1+MAX($B$22:B213),"")</f>
        <v>106</v>
      </c>
      <c r="C214" s="123"/>
      <c r="D214" s="8" t="s">
        <v>347</v>
      </c>
      <c r="E214" s="23" t="s">
        <v>79</v>
      </c>
      <c r="F214" s="39">
        <v>5</v>
      </c>
      <c r="G214" s="17">
        <v>325</v>
      </c>
      <c r="H214" s="17">
        <f t="shared" si="82"/>
        <v>357.50000000000006</v>
      </c>
      <c r="I214" s="17">
        <f t="shared" si="79"/>
        <v>1787.5000000000002</v>
      </c>
      <c r="J214" s="15">
        <v>1.298</v>
      </c>
      <c r="K214" s="10">
        <f t="shared" si="83"/>
        <v>6.49</v>
      </c>
      <c r="L214" s="76" t="s">
        <v>659</v>
      </c>
      <c r="M214" s="77">
        <v>53.15</v>
      </c>
      <c r="N214" s="17">
        <f t="shared" si="84"/>
        <v>74.41</v>
      </c>
      <c r="O214" s="17">
        <f t="shared" si="85"/>
        <v>96.584180000000003</v>
      </c>
      <c r="P214" s="17">
        <f t="shared" si="76"/>
        <v>482.92090000000002</v>
      </c>
      <c r="Q214" s="17">
        <f t="shared" si="86"/>
        <v>2270.4209000000001</v>
      </c>
      <c r="R214" s="49"/>
    </row>
    <row r="215" spans="2:19" x14ac:dyDescent="0.25">
      <c r="B215" s="48" t="str">
        <f>IF(F215&lt;&gt;"",1+MAX($B$22:B214),"")</f>
        <v/>
      </c>
      <c r="C215" s="123"/>
      <c r="D215" s="8"/>
      <c r="E215" s="23"/>
      <c r="F215" s="39"/>
      <c r="G215" s="17"/>
      <c r="H215" s="17">
        <f t="shared" si="82"/>
        <v>0</v>
      </c>
      <c r="I215" s="17">
        <f t="shared" si="79"/>
        <v>0</v>
      </c>
      <c r="J215" s="15"/>
      <c r="K215" s="10">
        <f t="shared" si="83"/>
        <v>0</v>
      </c>
      <c r="L215" s="10"/>
      <c r="M215" s="17"/>
      <c r="N215" s="17">
        <f t="shared" si="84"/>
        <v>0</v>
      </c>
      <c r="O215" s="17">
        <f t="shared" si="85"/>
        <v>0</v>
      </c>
      <c r="P215" s="17">
        <f t="shared" si="76"/>
        <v>0</v>
      </c>
      <c r="Q215" s="17">
        <f t="shared" si="86"/>
        <v>0</v>
      </c>
      <c r="R215" s="49"/>
    </row>
    <row r="216" spans="2:19" x14ac:dyDescent="0.25">
      <c r="B216" s="48" t="str">
        <f>IF(F216&lt;&gt;"",1+MAX($B$22:B215),"")</f>
        <v/>
      </c>
      <c r="C216" s="123"/>
      <c r="D216" s="51" t="s">
        <v>147</v>
      </c>
      <c r="E216" s="23"/>
      <c r="F216" s="39"/>
      <c r="G216" s="17"/>
      <c r="H216" s="17">
        <f t="shared" si="82"/>
        <v>0</v>
      </c>
      <c r="I216" s="17">
        <f t="shared" si="79"/>
        <v>0</v>
      </c>
      <c r="J216" s="15"/>
      <c r="K216" s="10">
        <f t="shared" si="83"/>
        <v>0</v>
      </c>
      <c r="L216" s="10"/>
      <c r="M216" s="17"/>
      <c r="N216" s="17">
        <f t="shared" si="84"/>
        <v>0</v>
      </c>
      <c r="O216" s="17">
        <f t="shared" si="85"/>
        <v>0</v>
      </c>
      <c r="P216" s="17">
        <f t="shared" si="76"/>
        <v>0</v>
      </c>
      <c r="Q216" s="17">
        <f t="shared" si="86"/>
        <v>0</v>
      </c>
      <c r="R216" s="49"/>
    </row>
    <row r="217" spans="2:19" x14ac:dyDescent="0.25">
      <c r="B217" s="48">
        <f>IF(F217&lt;&gt;"",1+MAX($B$22:B216),"")</f>
        <v>107</v>
      </c>
      <c r="C217" s="123"/>
      <c r="D217" s="8" t="s">
        <v>348</v>
      </c>
      <c r="E217" s="23" t="s">
        <v>79</v>
      </c>
      <c r="F217" s="39">
        <v>5</v>
      </c>
      <c r="G217" s="17">
        <v>350.005</v>
      </c>
      <c r="H217" s="17">
        <f t="shared" si="82"/>
        <v>385.00550000000004</v>
      </c>
      <c r="I217" s="17">
        <f t="shared" si="79"/>
        <v>1925.0275000000001</v>
      </c>
      <c r="J217" s="15">
        <v>3.1819999999999999</v>
      </c>
      <c r="K217" s="10">
        <f t="shared" si="83"/>
        <v>15.91</v>
      </c>
      <c r="L217" s="76" t="s">
        <v>668</v>
      </c>
      <c r="M217" s="77">
        <v>53.15</v>
      </c>
      <c r="N217" s="17">
        <f t="shared" si="84"/>
        <v>74.41</v>
      </c>
      <c r="O217" s="17">
        <f t="shared" si="85"/>
        <v>236.77261999999999</v>
      </c>
      <c r="P217" s="17">
        <f t="shared" si="76"/>
        <v>1183.8631</v>
      </c>
      <c r="Q217" s="17">
        <f t="shared" si="86"/>
        <v>3108.8906000000002</v>
      </c>
      <c r="R217" s="49"/>
    </row>
    <row r="218" spans="2:19" x14ac:dyDescent="0.25">
      <c r="B218" s="48" t="str">
        <f>IF(F218&lt;&gt;"",1+MAX($B$22:B217),"")</f>
        <v/>
      </c>
      <c r="C218" s="123"/>
      <c r="D218" s="8"/>
      <c r="E218" s="23"/>
      <c r="F218" s="39"/>
      <c r="G218" s="17"/>
      <c r="H218" s="17">
        <f t="shared" si="82"/>
        <v>0</v>
      </c>
      <c r="I218" s="17">
        <f t="shared" si="79"/>
        <v>0</v>
      </c>
      <c r="J218" s="15"/>
      <c r="K218" s="10">
        <f t="shared" si="83"/>
        <v>0</v>
      </c>
      <c r="L218" s="10"/>
      <c r="M218" s="17"/>
      <c r="N218" s="17">
        <f t="shared" si="84"/>
        <v>0</v>
      </c>
      <c r="O218" s="17">
        <f t="shared" si="85"/>
        <v>0</v>
      </c>
      <c r="P218" s="17">
        <f t="shared" si="76"/>
        <v>0</v>
      </c>
      <c r="Q218" s="17">
        <f t="shared" si="86"/>
        <v>0</v>
      </c>
      <c r="R218" s="49"/>
    </row>
    <row r="219" spans="2:19" x14ac:dyDescent="0.25">
      <c r="B219" s="48" t="str">
        <f>IF(F219&lt;&gt;"",1+MAX($B$22:B218),"")</f>
        <v/>
      </c>
      <c r="C219" s="123"/>
      <c r="D219" s="51" t="s">
        <v>148</v>
      </c>
      <c r="E219" s="23"/>
      <c r="F219" s="39"/>
      <c r="G219" s="17"/>
      <c r="H219" s="17">
        <f t="shared" si="82"/>
        <v>0</v>
      </c>
      <c r="I219" s="17">
        <f t="shared" si="79"/>
        <v>0</v>
      </c>
      <c r="J219" s="15"/>
      <c r="K219" s="10">
        <f t="shared" si="83"/>
        <v>0</v>
      </c>
      <c r="L219" s="10"/>
      <c r="M219" s="17"/>
      <c r="N219" s="17">
        <f t="shared" si="84"/>
        <v>0</v>
      </c>
      <c r="O219" s="17">
        <f t="shared" si="85"/>
        <v>0</v>
      </c>
      <c r="P219" s="17">
        <f t="shared" si="76"/>
        <v>0</v>
      </c>
      <c r="Q219" s="17">
        <f t="shared" si="86"/>
        <v>0</v>
      </c>
      <c r="R219" s="49"/>
    </row>
    <row r="220" spans="2:19" x14ac:dyDescent="0.25">
      <c r="B220" s="48">
        <f>IF(F220&lt;&gt;"",1+MAX($B$22:B219),"")</f>
        <v>108</v>
      </c>
      <c r="C220" s="123"/>
      <c r="D220" s="8" t="s">
        <v>349</v>
      </c>
      <c r="E220" s="23" t="s">
        <v>79</v>
      </c>
      <c r="F220" s="39">
        <v>12.95</v>
      </c>
      <c r="G220" s="17">
        <v>10.1</v>
      </c>
      <c r="H220" s="17">
        <f t="shared" si="82"/>
        <v>11.110000000000001</v>
      </c>
      <c r="I220" s="17">
        <f t="shared" si="79"/>
        <v>143.87450000000001</v>
      </c>
      <c r="J220" s="15">
        <v>7.5999999999999998E-2</v>
      </c>
      <c r="K220" s="10">
        <f t="shared" si="83"/>
        <v>0.98419999999999996</v>
      </c>
      <c r="L220" s="76" t="s">
        <v>668</v>
      </c>
      <c r="M220" s="77">
        <v>53.15</v>
      </c>
      <c r="N220" s="17">
        <f t="shared" si="84"/>
        <v>74.41</v>
      </c>
      <c r="O220" s="17">
        <f t="shared" si="85"/>
        <v>5.6551599999999995</v>
      </c>
      <c r="P220" s="17">
        <f t="shared" si="76"/>
        <v>73.234321999999992</v>
      </c>
      <c r="Q220" s="17">
        <f t="shared" si="86"/>
        <v>217.108822</v>
      </c>
      <c r="R220" s="49"/>
      <c r="S220" s="2"/>
    </row>
    <row r="221" spans="2:19" x14ac:dyDescent="0.25">
      <c r="B221" s="48">
        <f>IF(F221&lt;&gt;"",1+MAX($B$22:B220),"")</f>
        <v>109</v>
      </c>
      <c r="C221" s="123"/>
      <c r="D221" s="8" t="s">
        <v>350</v>
      </c>
      <c r="E221" s="23" t="s">
        <v>79</v>
      </c>
      <c r="F221" s="39">
        <f>28+46</f>
        <v>74</v>
      </c>
      <c r="G221" s="17">
        <v>13.1</v>
      </c>
      <c r="H221" s="17">
        <f t="shared" si="82"/>
        <v>14.41</v>
      </c>
      <c r="I221" s="17">
        <f t="shared" si="79"/>
        <v>1066.3399999999999</v>
      </c>
      <c r="J221" s="15">
        <v>8.4999999999999992E-2</v>
      </c>
      <c r="K221" s="10">
        <f t="shared" si="83"/>
        <v>6.2899999999999991</v>
      </c>
      <c r="L221" s="76" t="s">
        <v>668</v>
      </c>
      <c r="M221" s="77">
        <v>53.15</v>
      </c>
      <c r="N221" s="17">
        <f t="shared" si="84"/>
        <v>74.41</v>
      </c>
      <c r="O221" s="17">
        <f t="shared" si="85"/>
        <v>6.3248499999999988</v>
      </c>
      <c r="P221" s="17">
        <f t="shared" si="76"/>
        <v>468.0388999999999</v>
      </c>
      <c r="Q221" s="17">
        <f t="shared" si="86"/>
        <v>1534.3788999999997</v>
      </c>
      <c r="R221" s="49"/>
      <c r="S221" s="2"/>
    </row>
    <row r="222" spans="2:19" x14ac:dyDescent="0.25">
      <c r="B222" s="48">
        <f>IF(F222&lt;&gt;"",1+MAX($B$22:B221),"")</f>
        <v>110</v>
      </c>
      <c r="C222" s="123"/>
      <c r="D222" s="8" t="s">
        <v>351</v>
      </c>
      <c r="E222" s="23" t="s">
        <v>79</v>
      </c>
      <c r="F222" s="39">
        <v>32</v>
      </c>
      <c r="G222" s="17">
        <v>6.7</v>
      </c>
      <c r="H222" s="17">
        <f t="shared" si="82"/>
        <v>7.370000000000001</v>
      </c>
      <c r="I222" s="17">
        <f t="shared" si="79"/>
        <v>235.84000000000003</v>
      </c>
      <c r="J222" s="15">
        <v>7.0000000000000007E-2</v>
      </c>
      <c r="K222" s="10">
        <f t="shared" si="83"/>
        <v>2.2400000000000002</v>
      </c>
      <c r="L222" s="76" t="s">
        <v>668</v>
      </c>
      <c r="M222" s="77">
        <v>53.15</v>
      </c>
      <c r="N222" s="17">
        <f t="shared" si="84"/>
        <v>74.41</v>
      </c>
      <c r="O222" s="17">
        <f t="shared" si="85"/>
        <v>5.2087000000000003</v>
      </c>
      <c r="P222" s="17">
        <f t="shared" si="76"/>
        <v>166.67840000000001</v>
      </c>
      <c r="Q222" s="17">
        <f t="shared" si="86"/>
        <v>402.51840000000004</v>
      </c>
      <c r="R222" s="49"/>
      <c r="S222" s="2"/>
    </row>
    <row r="223" spans="2:19" x14ac:dyDescent="0.25">
      <c r="B223" s="48">
        <f>IF(F223&lt;&gt;"",1+MAX($B$22:B222),"")</f>
        <v>111</v>
      </c>
      <c r="C223" s="123"/>
      <c r="D223" s="8" t="s">
        <v>352</v>
      </c>
      <c r="E223" s="23" t="s">
        <v>79</v>
      </c>
      <c r="F223" s="39">
        <v>42</v>
      </c>
      <c r="G223" s="17">
        <v>13.1</v>
      </c>
      <c r="H223" s="17">
        <f t="shared" si="82"/>
        <v>14.41</v>
      </c>
      <c r="I223" s="17">
        <f t="shared" si="79"/>
        <v>605.22</v>
      </c>
      <c r="J223" s="15">
        <v>8.4999999999999992E-2</v>
      </c>
      <c r="K223" s="10">
        <f t="shared" si="83"/>
        <v>3.57</v>
      </c>
      <c r="L223" s="76" t="s">
        <v>668</v>
      </c>
      <c r="M223" s="77">
        <v>53.15</v>
      </c>
      <c r="N223" s="17">
        <f t="shared" si="84"/>
        <v>74.41</v>
      </c>
      <c r="O223" s="17">
        <f t="shared" si="85"/>
        <v>6.3248499999999988</v>
      </c>
      <c r="P223" s="17">
        <f t="shared" si="76"/>
        <v>265.64369999999997</v>
      </c>
      <c r="Q223" s="17">
        <f t="shared" si="86"/>
        <v>870.86369999999999</v>
      </c>
      <c r="R223" s="49"/>
      <c r="S223" s="2"/>
    </row>
    <row r="224" spans="2:19" x14ac:dyDescent="0.25">
      <c r="B224" s="48" t="str">
        <f>IF(F224&lt;&gt;"",1+MAX($B$22:B223),"")</f>
        <v/>
      </c>
      <c r="C224" s="52"/>
      <c r="D224" s="8"/>
      <c r="E224" s="23"/>
      <c r="F224" s="39"/>
      <c r="G224" s="17">
        <v>0</v>
      </c>
      <c r="H224" s="17">
        <f t="shared" si="82"/>
        <v>0</v>
      </c>
      <c r="I224" s="17">
        <f t="shared" si="79"/>
        <v>0</v>
      </c>
      <c r="J224" s="15"/>
      <c r="K224" s="10">
        <f t="shared" si="83"/>
        <v>0</v>
      </c>
      <c r="L224" s="10"/>
      <c r="M224" s="17"/>
      <c r="N224" s="17">
        <f t="shared" si="84"/>
        <v>0</v>
      </c>
      <c r="O224" s="17">
        <f t="shared" si="85"/>
        <v>0</v>
      </c>
      <c r="P224" s="17">
        <f t="shared" si="76"/>
        <v>0</v>
      </c>
      <c r="Q224" s="17">
        <f t="shared" si="86"/>
        <v>0</v>
      </c>
      <c r="R224" s="49"/>
      <c r="S224" s="2"/>
    </row>
    <row r="225" spans="2:19" s="12" customFormat="1" ht="12.75" customHeight="1" x14ac:dyDescent="0.25">
      <c r="B225" s="13" t="str">
        <f>IF(F225&lt;&gt;"",1+MAX($B$22:B224),"")</f>
        <v/>
      </c>
      <c r="C225" s="13" t="s">
        <v>49</v>
      </c>
      <c r="D225" s="6" t="s">
        <v>14</v>
      </c>
      <c r="E225" s="114" t="s">
        <v>65</v>
      </c>
      <c r="F225" s="114"/>
      <c r="G225" s="114"/>
      <c r="H225" s="53">
        <f>SUM(I226:I284)</f>
        <v>31499.436906850005</v>
      </c>
      <c r="I225" s="7">
        <f t="shared" ref="I225" si="87">F225*H225</f>
        <v>0</v>
      </c>
      <c r="J225" s="7"/>
      <c r="K225" s="115" t="s">
        <v>66</v>
      </c>
      <c r="L225" s="115"/>
      <c r="M225" s="115"/>
      <c r="N225" s="115"/>
      <c r="O225" s="53">
        <f>SUM(P226:P284)</f>
        <v>52155.995208910033</v>
      </c>
      <c r="P225" s="7">
        <f t="shared" ref="P225" si="88">F225*O225</f>
        <v>0</v>
      </c>
      <c r="Q225" s="53">
        <f>SUM(Q226:Q284)</f>
        <v>83655.432115760021</v>
      </c>
      <c r="R225" s="47">
        <f>(Q225)+(H225*$Q$8)+(O225*$Q$9)+(Q225*$Q$10)+($Q$11*((Q225)+(H225*$Q$8)+(O225*$Q$9)+(Q225*$Q$10)))+(Q225*$Q$12)</f>
        <v>118775.48136962829</v>
      </c>
    </row>
    <row r="226" spans="2:19" x14ac:dyDescent="0.25">
      <c r="B226" s="48" t="str">
        <f>IF(F226&lt;&gt;"",1+MAX($B$22:B225),"")</f>
        <v/>
      </c>
      <c r="C226" s="52"/>
      <c r="D226" s="8"/>
      <c r="E226" s="23"/>
      <c r="F226" s="39"/>
      <c r="G226" s="17"/>
      <c r="H226" s="17">
        <f t="shared" ref="H226:H284" si="89">G226*$T$2</f>
        <v>0</v>
      </c>
      <c r="I226" s="17">
        <f t="shared" ref="I226:I284" si="90">F226*H226</f>
        <v>0</v>
      </c>
      <c r="J226" s="15"/>
      <c r="K226" s="10">
        <f t="shared" ref="K226:K284" si="91">F226*J226</f>
        <v>0</v>
      </c>
      <c r="L226" s="10"/>
      <c r="M226" s="17"/>
      <c r="N226" s="17">
        <f t="shared" ref="N226:N284" si="92">M226*$U$2</f>
        <v>0</v>
      </c>
      <c r="O226" s="17">
        <f t="shared" ref="O226:O284" si="93">J226*N226</f>
        <v>0</v>
      </c>
      <c r="P226" s="17">
        <f t="shared" ref="P226:P284" si="94">F226*O226</f>
        <v>0</v>
      </c>
      <c r="Q226" s="17">
        <f t="shared" ref="Q226:Q284" si="95">I226+P226</f>
        <v>0</v>
      </c>
      <c r="R226" s="49"/>
      <c r="S226" s="12"/>
    </row>
    <row r="227" spans="2:19" x14ac:dyDescent="0.25">
      <c r="B227" s="64" t="str">
        <f>IF(F227&lt;&gt;"",1+MAX($B$22:B226),"")</f>
        <v/>
      </c>
      <c r="C227" s="65"/>
      <c r="D227" s="66" t="s">
        <v>90</v>
      </c>
      <c r="E227" s="23"/>
      <c r="F227" s="39"/>
      <c r="G227" s="17"/>
      <c r="H227" s="17">
        <f t="shared" si="89"/>
        <v>0</v>
      </c>
      <c r="I227" s="17">
        <f t="shared" si="90"/>
        <v>0</v>
      </c>
      <c r="J227" s="15"/>
      <c r="K227" s="10">
        <f t="shared" si="91"/>
        <v>0</v>
      </c>
      <c r="L227" s="10"/>
      <c r="M227" s="17"/>
      <c r="N227" s="17">
        <f t="shared" si="92"/>
        <v>0</v>
      </c>
      <c r="O227" s="17">
        <f t="shared" si="93"/>
        <v>0</v>
      </c>
      <c r="P227" s="17">
        <f t="shared" si="94"/>
        <v>0</v>
      </c>
      <c r="Q227" s="17">
        <f t="shared" si="95"/>
        <v>0</v>
      </c>
      <c r="R227" s="49"/>
    </row>
    <row r="228" spans="2:19" x14ac:dyDescent="0.25">
      <c r="B228" s="48">
        <f>IF(F228&lt;&gt;"",1+MAX($B$22:B227),"")</f>
        <v>112</v>
      </c>
      <c r="C228" s="52" t="s">
        <v>273</v>
      </c>
      <c r="D228" s="8" t="s">
        <v>91</v>
      </c>
      <c r="E228" s="23" t="s">
        <v>79</v>
      </c>
      <c r="F228" s="39">
        <v>595</v>
      </c>
      <c r="G228" s="17">
        <v>1.3</v>
      </c>
      <c r="H228" s="17">
        <f t="shared" si="89"/>
        <v>1.4300000000000002</v>
      </c>
      <c r="I228" s="17">
        <f t="shared" si="90"/>
        <v>850.85000000000014</v>
      </c>
      <c r="J228" s="15">
        <v>0.04</v>
      </c>
      <c r="K228" s="10">
        <f t="shared" si="91"/>
        <v>23.8</v>
      </c>
      <c r="L228" s="76" t="s">
        <v>669</v>
      </c>
      <c r="M228" s="77">
        <v>52.05</v>
      </c>
      <c r="N228" s="17">
        <f t="shared" si="92"/>
        <v>72.86999999999999</v>
      </c>
      <c r="O228" s="17">
        <f t="shared" si="93"/>
        <v>2.9147999999999996</v>
      </c>
      <c r="P228" s="17">
        <f t="shared" si="94"/>
        <v>1734.3059999999998</v>
      </c>
      <c r="Q228" s="17">
        <f t="shared" si="95"/>
        <v>2585.1559999999999</v>
      </c>
      <c r="R228" s="49"/>
    </row>
    <row r="229" spans="2:19" x14ac:dyDescent="0.25">
      <c r="B229" s="48">
        <f>IF(F229&lt;&gt;"",1+MAX($B$22:B228),"")</f>
        <v>113</v>
      </c>
      <c r="C229" s="123" t="s">
        <v>343</v>
      </c>
      <c r="D229" s="8" t="s">
        <v>92</v>
      </c>
      <c r="E229" s="23" t="s">
        <v>79</v>
      </c>
      <c r="F229" s="39">
        <f>190+570</f>
        <v>760</v>
      </c>
      <c r="G229" s="17">
        <v>0.43</v>
      </c>
      <c r="H229" s="17">
        <f t="shared" si="89"/>
        <v>0.47300000000000003</v>
      </c>
      <c r="I229" s="17">
        <f t="shared" si="90"/>
        <v>359.48</v>
      </c>
      <c r="J229" s="15">
        <v>2.9000000000000001E-2</v>
      </c>
      <c r="K229" s="10">
        <f t="shared" si="91"/>
        <v>22.040000000000003</v>
      </c>
      <c r="L229" s="76" t="s">
        <v>669</v>
      </c>
      <c r="M229" s="77">
        <v>52.05</v>
      </c>
      <c r="N229" s="17">
        <f t="shared" si="92"/>
        <v>72.86999999999999</v>
      </c>
      <c r="O229" s="17">
        <f t="shared" si="93"/>
        <v>2.1132299999999997</v>
      </c>
      <c r="P229" s="17">
        <f t="shared" si="94"/>
        <v>1606.0547999999999</v>
      </c>
      <c r="Q229" s="17">
        <f t="shared" si="95"/>
        <v>1965.5347999999999</v>
      </c>
      <c r="R229" s="49"/>
    </row>
    <row r="230" spans="2:19" x14ac:dyDescent="0.25">
      <c r="B230" s="48">
        <f>IF(F230&lt;&gt;"",1+MAX($B$22:B229),"")</f>
        <v>114</v>
      </c>
      <c r="C230" s="123"/>
      <c r="D230" s="8" t="s">
        <v>93</v>
      </c>
      <c r="E230" s="23" t="s">
        <v>79</v>
      </c>
      <c r="F230" s="39">
        <f>233*2</f>
        <v>466</v>
      </c>
      <c r="G230" s="17">
        <v>0.43</v>
      </c>
      <c r="H230" s="17">
        <f t="shared" si="89"/>
        <v>0.47300000000000003</v>
      </c>
      <c r="I230" s="17">
        <f t="shared" si="90"/>
        <v>220.41800000000001</v>
      </c>
      <c r="J230" s="15">
        <v>2.9000000000000001E-2</v>
      </c>
      <c r="K230" s="10">
        <f t="shared" si="91"/>
        <v>13.514000000000001</v>
      </c>
      <c r="L230" s="76" t="s">
        <v>669</v>
      </c>
      <c r="M230" s="77">
        <v>52.05</v>
      </c>
      <c r="N230" s="17">
        <f t="shared" si="92"/>
        <v>72.86999999999999</v>
      </c>
      <c r="O230" s="17">
        <f t="shared" si="93"/>
        <v>2.1132299999999997</v>
      </c>
      <c r="P230" s="17">
        <f t="shared" si="94"/>
        <v>984.76517999999987</v>
      </c>
      <c r="Q230" s="17">
        <f t="shared" si="95"/>
        <v>1205.18318</v>
      </c>
      <c r="R230" s="49"/>
    </row>
    <row r="231" spans="2:19" x14ac:dyDescent="0.25">
      <c r="B231" s="48" t="str">
        <f>IF(F231&lt;&gt;"",1+MAX($B$22:B230),"")</f>
        <v/>
      </c>
      <c r="C231" s="52"/>
      <c r="D231" s="8"/>
      <c r="E231" s="23"/>
      <c r="F231" s="39"/>
      <c r="G231" s="17"/>
      <c r="H231" s="17">
        <f t="shared" si="89"/>
        <v>0</v>
      </c>
      <c r="I231" s="17">
        <f t="shared" si="90"/>
        <v>0</v>
      </c>
      <c r="J231" s="15"/>
      <c r="K231" s="10">
        <f t="shared" si="91"/>
        <v>0</v>
      </c>
      <c r="L231" s="10"/>
      <c r="M231" s="17"/>
      <c r="N231" s="17">
        <f t="shared" si="92"/>
        <v>0</v>
      </c>
      <c r="O231" s="17">
        <f t="shared" si="93"/>
        <v>0</v>
      </c>
      <c r="P231" s="17">
        <f t="shared" si="94"/>
        <v>0</v>
      </c>
      <c r="Q231" s="17">
        <f t="shared" si="95"/>
        <v>0</v>
      </c>
      <c r="R231" s="49"/>
      <c r="S231" s="12"/>
    </row>
    <row r="232" spans="2:19" x14ac:dyDescent="0.25">
      <c r="B232" s="64" t="str">
        <f>IF(F232&lt;&gt;"",1+MAX($B$22:B231),"")</f>
        <v/>
      </c>
      <c r="C232" s="65"/>
      <c r="D232" s="66" t="s">
        <v>232</v>
      </c>
      <c r="E232" s="23"/>
      <c r="F232" s="39"/>
      <c r="G232" s="17"/>
      <c r="H232" s="17">
        <f t="shared" si="89"/>
        <v>0</v>
      </c>
      <c r="I232" s="17">
        <f t="shared" si="90"/>
        <v>0</v>
      </c>
      <c r="J232" s="15"/>
      <c r="K232" s="10">
        <f t="shared" si="91"/>
        <v>0</v>
      </c>
      <c r="L232" s="10"/>
      <c r="M232" s="17"/>
      <c r="N232" s="17">
        <f t="shared" si="92"/>
        <v>0</v>
      </c>
      <c r="O232" s="17">
        <f t="shared" si="93"/>
        <v>0</v>
      </c>
      <c r="P232" s="17">
        <f t="shared" si="94"/>
        <v>0</v>
      </c>
      <c r="Q232" s="17">
        <f t="shared" si="95"/>
        <v>0</v>
      </c>
      <c r="R232" s="49"/>
    </row>
    <row r="233" spans="2:19" x14ac:dyDescent="0.25">
      <c r="B233" s="48">
        <f>IF(F233&lt;&gt;"",1+MAX($B$22:B232),"")</f>
        <v>115</v>
      </c>
      <c r="C233" s="52" t="s">
        <v>273</v>
      </c>
      <c r="D233" s="8" t="s">
        <v>233</v>
      </c>
      <c r="E233" s="23" t="s">
        <v>79</v>
      </c>
      <c r="F233" s="39">
        <f>64.8+34.3</f>
        <v>99.1</v>
      </c>
      <c r="G233" s="17">
        <v>4.25</v>
      </c>
      <c r="H233" s="17">
        <f t="shared" si="89"/>
        <v>4.6750000000000007</v>
      </c>
      <c r="I233" s="17">
        <f t="shared" si="90"/>
        <v>463.29250000000002</v>
      </c>
      <c r="J233" s="15">
        <v>9.6000000000000002E-2</v>
      </c>
      <c r="K233" s="10">
        <f t="shared" si="91"/>
        <v>9.5136000000000003</v>
      </c>
      <c r="L233" s="76" t="s">
        <v>670</v>
      </c>
      <c r="M233" s="77">
        <v>47.02</v>
      </c>
      <c r="N233" s="17">
        <f t="shared" si="92"/>
        <v>65.828000000000003</v>
      </c>
      <c r="O233" s="17">
        <f t="shared" si="93"/>
        <v>6.3194880000000007</v>
      </c>
      <c r="P233" s="17">
        <f t="shared" si="94"/>
        <v>626.26126080000006</v>
      </c>
      <c r="Q233" s="17">
        <f t="shared" si="95"/>
        <v>1089.5537608</v>
      </c>
      <c r="R233" s="49"/>
    </row>
    <row r="234" spans="2:19" x14ac:dyDescent="0.25">
      <c r="B234" s="48" t="str">
        <f>IF(F234&lt;&gt;"",1+MAX($B$22:B233),"")</f>
        <v/>
      </c>
      <c r="C234" s="52"/>
      <c r="D234" s="8"/>
      <c r="E234" s="23"/>
      <c r="F234" s="39"/>
      <c r="G234" s="17"/>
      <c r="H234" s="17">
        <f t="shared" si="89"/>
        <v>0</v>
      </c>
      <c r="I234" s="17">
        <f t="shared" si="90"/>
        <v>0</v>
      </c>
      <c r="J234" s="15"/>
      <c r="K234" s="10">
        <f t="shared" si="91"/>
        <v>0</v>
      </c>
      <c r="L234" s="10"/>
      <c r="M234" s="17"/>
      <c r="N234" s="17">
        <f t="shared" si="92"/>
        <v>0</v>
      </c>
      <c r="O234" s="17">
        <f t="shared" si="93"/>
        <v>0</v>
      </c>
      <c r="P234" s="17">
        <f t="shared" si="94"/>
        <v>0</v>
      </c>
      <c r="Q234" s="17">
        <f t="shared" si="95"/>
        <v>0</v>
      </c>
      <c r="R234" s="49"/>
    </row>
    <row r="235" spans="2:19" x14ac:dyDescent="0.25">
      <c r="B235" s="64" t="str">
        <f>IF(F235&lt;&gt;"",1+MAX($B$22:B234),"")</f>
        <v/>
      </c>
      <c r="C235" s="65"/>
      <c r="D235" s="66" t="s">
        <v>258</v>
      </c>
      <c r="E235" s="23"/>
      <c r="F235" s="39"/>
      <c r="G235" s="17"/>
      <c r="H235" s="17">
        <f t="shared" si="89"/>
        <v>0</v>
      </c>
      <c r="I235" s="17">
        <f t="shared" si="90"/>
        <v>0</v>
      </c>
      <c r="J235" s="15"/>
      <c r="K235" s="10">
        <f t="shared" si="91"/>
        <v>0</v>
      </c>
      <c r="L235" s="10"/>
      <c r="M235" s="17"/>
      <c r="N235" s="17">
        <f t="shared" si="92"/>
        <v>0</v>
      </c>
      <c r="O235" s="17">
        <f t="shared" si="93"/>
        <v>0</v>
      </c>
      <c r="P235" s="17">
        <f t="shared" si="94"/>
        <v>0</v>
      </c>
      <c r="Q235" s="17">
        <f t="shared" si="95"/>
        <v>0</v>
      </c>
      <c r="R235" s="49"/>
    </row>
    <row r="236" spans="2:19" ht="27.6" x14ac:dyDescent="0.25">
      <c r="B236" s="48">
        <f>IF(F236&lt;&gt;"",1+MAX($B$22:B235),"")</f>
        <v>116</v>
      </c>
      <c r="C236" s="123" t="s">
        <v>273</v>
      </c>
      <c r="D236" s="8" t="s">
        <v>640</v>
      </c>
      <c r="E236" s="23" t="s">
        <v>77</v>
      </c>
      <c r="F236" s="39">
        <v>194.17</v>
      </c>
      <c r="G236" s="17">
        <v>0.85</v>
      </c>
      <c r="H236" s="17">
        <f t="shared" si="89"/>
        <v>0.93500000000000005</v>
      </c>
      <c r="I236" s="17">
        <f t="shared" si="90"/>
        <v>181.54894999999999</v>
      </c>
      <c r="J236" s="15">
        <v>1.4999999999999999E-2</v>
      </c>
      <c r="K236" s="10">
        <f t="shared" si="91"/>
        <v>2.9125499999999995</v>
      </c>
      <c r="L236" s="76" t="s">
        <v>659</v>
      </c>
      <c r="M236" s="77">
        <v>53.15</v>
      </c>
      <c r="N236" s="17">
        <f t="shared" si="92"/>
        <v>74.41</v>
      </c>
      <c r="O236" s="17">
        <f t="shared" si="93"/>
        <v>1.11615</v>
      </c>
      <c r="P236" s="17">
        <f t="shared" si="94"/>
        <v>216.72284549999998</v>
      </c>
      <c r="Q236" s="17">
        <f t="shared" si="95"/>
        <v>398.27179549999994</v>
      </c>
      <c r="R236" s="49"/>
    </row>
    <row r="237" spans="2:19" x14ac:dyDescent="0.25">
      <c r="B237" s="48">
        <f>IF(F237&lt;&gt;"",1+MAX($B$22:B236),"")</f>
        <v>117</v>
      </c>
      <c r="C237" s="123"/>
      <c r="D237" s="8" t="s">
        <v>260</v>
      </c>
      <c r="E237" s="23" t="s">
        <v>77</v>
      </c>
      <c r="F237" s="39">
        <v>194.17</v>
      </c>
      <c r="G237" s="17">
        <v>0.19</v>
      </c>
      <c r="H237" s="17">
        <f t="shared" si="89"/>
        <v>0.20900000000000002</v>
      </c>
      <c r="I237" s="17">
        <f t="shared" si="90"/>
        <v>40.581530000000001</v>
      </c>
      <c r="J237" s="15">
        <v>0.01</v>
      </c>
      <c r="K237" s="10">
        <f t="shared" si="91"/>
        <v>1.9417</v>
      </c>
      <c r="L237" s="76" t="s">
        <v>659</v>
      </c>
      <c r="M237" s="77">
        <v>53.15</v>
      </c>
      <c r="N237" s="17">
        <f t="shared" si="92"/>
        <v>74.41</v>
      </c>
      <c r="O237" s="17">
        <f t="shared" si="93"/>
        <v>0.74409999999999998</v>
      </c>
      <c r="P237" s="17">
        <f t="shared" si="94"/>
        <v>144.48189699999998</v>
      </c>
      <c r="Q237" s="17">
        <f t="shared" si="95"/>
        <v>185.06342699999999</v>
      </c>
      <c r="R237" s="49"/>
    </row>
    <row r="238" spans="2:19" x14ac:dyDescent="0.25">
      <c r="B238" s="48" t="str">
        <f>IF(F238&lt;&gt;"",1+MAX($B$22:B237),"")</f>
        <v/>
      </c>
      <c r="C238" s="52"/>
      <c r="D238" s="8"/>
      <c r="E238" s="23"/>
      <c r="F238" s="39"/>
      <c r="G238" s="17"/>
      <c r="H238" s="17">
        <f t="shared" si="89"/>
        <v>0</v>
      </c>
      <c r="I238" s="17">
        <f t="shared" si="90"/>
        <v>0</v>
      </c>
      <c r="J238" s="15"/>
      <c r="K238" s="10">
        <f t="shared" si="91"/>
        <v>0</v>
      </c>
      <c r="L238" s="10"/>
      <c r="M238" s="17"/>
      <c r="N238" s="17">
        <f t="shared" si="92"/>
        <v>0</v>
      </c>
      <c r="O238" s="17">
        <f t="shared" si="93"/>
        <v>0</v>
      </c>
      <c r="P238" s="17">
        <f t="shared" si="94"/>
        <v>0</v>
      </c>
      <c r="Q238" s="17">
        <f t="shared" si="95"/>
        <v>0</v>
      </c>
      <c r="R238" s="49"/>
    </row>
    <row r="239" spans="2:19" x14ac:dyDescent="0.25">
      <c r="B239" s="64" t="str">
        <f>IF(F239&lt;&gt;"",1+MAX($B$22:B238),"")</f>
        <v/>
      </c>
      <c r="C239" s="65"/>
      <c r="D239" s="66" t="s">
        <v>189</v>
      </c>
      <c r="E239" s="23"/>
      <c r="F239" s="39"/>
      <c r="G239" s="17"/>
      <c r="H239" s="17">
        <f t="shared" si="89"/>
        <v>0</v>
      </c>
      <c r="I239" s="17">
        <f t="shared" si="90"/>
        <v>0</v>
      </c>
      <c r="J239" s="15"/>
      <c r="K239" s="10">
        <f t="shared" si="91"/>
        <v>0</v>
      </c>
      <c r="L239" s="10"/>
      <c r="M239" s="17"/>
      <c r="N239" s="17">
        <f t="shared" si="92"/>
        <v>0</v>
      </c>
      <c r="O239" s="17">
        <f t="shared" si="93"/>
        <v>0</v>
      </c>
      <c r="P239" s="17">
        <f t="shared" si="94"/>
        <v>0</v>
      </c>
      <c r="Q239" s="17">
        <f t="shared" si="95"/>
        <v>0</v>
      </c>
      <c r="R239" s="49"/>
    </row>
    <row r="240" spans="2:19" x14ac:dyDescent="0.25">
      <c r="B240" s="48">
        <f>IF(F240&lt;&gt;"",1+MAX($B$22:B239),"")</f>
        <v>118</v>
      </c>
      <c r="C240" s="52" t="s">
        <v>273</v>
      </c>
      <c r="D240" s="8" t="s">
        <v>641</v>
      </c>
      <c r="E240" s="23" t="s">
        <v>77</v>
      </c>
      <c r="F240" s="39">
        <f>22.57*4.5</f>
        <v>101.565</v>
      </c>
      <c r="G240" s="17">
        <v>1.1200000000000001</v>
      </c>
      <c r="H240" s="17">
        <f t="shared" si="89"/>
        <v>1.2320000000000002</v>
      </c>
      <c r="I240" s="17">
        <f t="shared" si="90"/>
        <v>125.12808000000001</v>
      </c>
      <c r="J240" s="15">
        <v>2.4E-2</v>
      </c>
      <c r="K240" s="10">
        <f t="shared" si="91"/>
        <v>2.4375599999999999</v>
      </c>
      <c r="L240" s="76" t="s">
        <v>671</v>
      </c>
      <c r="M240" s="77">
        <v>46.2</v>
      </c>
      <c r="N240" s="17">
        <f t="shared" si="92"/>
        <v>64.680000000000007</v>
      </c>
      <c r="O240" s="17">
        <f t="shared" si="93"/>
        <v>1.5523200000000001</v>
      </c>
      <c r="P240" s="17">
        <f t="shared" si="94"/>
        <v>157.66138080000002</v>
      </c>
      <c r="Q240" s="17">
        <f t="shared" si="95"/>
        <v>282.78946080000003</v>
      </c>
      <c r="R240" s="49"/>
    </row>
    <row r="241" spans="2:18" x14ac:dyDescent="0.25">
      <c r="B241" s="48" t="str">
        <f>IF(F241&lt;&gt;"",1+MAX($B$22:B240),"")</f>
        <v/>
      </c>
      <c r="C241" s="52"/>
      <c r="D241" s="8"/>
      <c r="E241" s="23"/>
      <c r="F241" s="39"/>
      <c r="G241" s="17"/>
      <c r="H241" s="17">
        <f t="shared" si="89"/>
        <v>0</v>
      </c>
      <c r="I241" s="17">
        <f t="shared" si="90"/>
        <v>0</v>
      </c>
      <c r="J241" s="15"/>
      <c r="K241" s="10">
        <f t="shared" si="91"/>
        <v>0</v>
      </c>
      <c r="L241" s="10"/>
      <c r="M241" s="17"/>
      <c r="N241" s="17">
        <f t="shared" si="92"/>
        <v>0</v>
      </c>
      <c r="O241" s="17">
        <f t="shared" si="93"/>
        <v>0</v>
      </c>
      <c r="P241" s="17">
        <f t="shared" si="94"/>
        <v>0</v>
      </c>
      <c r="Q241" s="17">
        <f t="shared" si="95"/>
        <v>0</v>
      </c>
      <c r="R241" s="49"/>
    </row>
    <row r="242" spans="2:18" x14ac:dyDescent="0.25">
      <c r="B242" s="64" t="str">
        <f>IF(F242&lt;&gt;"",1+MAX($B$22:B241),"")</f>
        <v/>
      </c>
      <c r="C242" s="65"/>
      <c r="D242" s="66" t="s">
        <v>266</v>
      </c>
      <c r="E242" s="23"/>
      <c r="F242" s="39"/>
      <c r="G242" s="17"/>
      <c r="H242" s="17">
        <f t="shared" si="89"/>
        <v>0</v>
      </c>
      <c r="I242" s="17">
        <f t="shared" si="90"/>
        <v>0</v>
      </c>
      <c r="J242" s="15"/>
      <c r="K242" s="10">
        <f t="shared" si="91"/>
        <v>0</v>
      </c>
      <c r="L242" s="10"/>
      <c r="M242" s="17"/>
      <c r="N242" s="17">
        <f t="shared" si="92"/>
        <v>0</v>
      </c>
      <c r="O242" s="17">
        <f t="shared" si="93"/>
        <v>0</v>
      </c>
      <c r="P242" s="17">
        <f t="shared" si="94"/>
        <v>0</v>
      </c>
      <c r="Q242" s="17">
        <f t="shared" si="95"/>
        <v>0</v>
      </c>
      <c r="R242" s="49"/>
    </row>
    <row r="243" spans="2:18" x14ac:dyDescent="0.25">
      <c r="B243" s="48">
        <f>IF(F243&lt;&gt;"",1+MAX($B$22:B242),"")</f>
        <v>119</v>
      </c>
      <c r="C243" s="123" t="s">
        <v>273</v>
      </c>
      <c r="D243" s="8" t="s">
        <v>249</v>
      </c>
      <c r="E243" s="23" t="s">
        <v>77</v>
      </c>
      <c r="F243" s="39">
        <f>117.32*7</f>
        <v>821.24</v>
      </c>
      <c r="G243" s="17">
        <v>0.82</v>
      </c>
      <c r="H243" s="17">
        <f t="shared" si="89"/>
        <v>0.90200000000000002</v>
      </c>
      <c r="I243" s="17">
        <f t="shared" si="90"/>
        <v>740.75848000000008</v>
      </c>
      <c r="J243" s="15">
        <v>2.5999999999999999E-2</v>
      </c>
      <c r="K243" s="10">
        <f t="shared" si="91"/>
        <v>21.352239999999998</v>
      </c>
      <c r="L243" s="76" t="s">
        <v>659</v>
      </c>
      <c r="M243" s="77">
        <v>53.15</v>
      </c>
      <c r="N243" s="17">
        <f t="shared" si="92"/>
        <v>74.41</v>
      </c>
      <c r="O243" s="17">
        <f t="shared" si="93"/>
        <v>1.9346599999999998</v>
      </c>
      <c r="P243" s="17">
        <f t="shared" si="94"/>
        <v>1588.8201783999998</v>
      </c>
      <c r="Q243" s="17">
        <f t="shared" si="95"/>
        <v>2329.5786583999998</v>
      </c>
      <c r="R243" s="49"/>
    </row>
    <row r="244" spans="2:18" x14ac:dyDescent="0.25">
      <c r="B244" s="48">
        <f>IF(F244&lt;&gt;"",1+MAX($B$22:B243),"")</f>
        <v>120</v>
      </c>
      <c r="C244" s="123"/>
      <c r="D244" s="8" t="s">
        <v>250</v>
      </c>
      <c r="E244" s="23" t="s">
        <v>77</v>
      </c>
      <c r="F244" s="39">
        <f>44.18*2*2</f>
        <v>176.72</v>
      </c>
      <c r="G244" s="17">
        <v>0.82</v>
      </c>
      <c r="H244" s="17">
        <f t="shared" si="89"/>
        <v>0.90200000000000002</v>
      </c>
      <c r="I244" s="17">
        <f t="shared" si="90"/>
        <v>159.40144000000001</v>
      </c>
      <c r="J244" s="15">
        <v>2.5999999999999999E-2</v>
      </c>
      <c r="K244" s="10">
        <f t="shared" si="91"/>
        <v>4.5947199999999997</v>
      </c>
      <c r="L244" s="76" t="s">
        <v>659</v>
      </c>
      <c r="M244" s="77">
        <v>53.15</v>
      </c>
      <c r="N244" s="17">
        <f t="shared" si="92"/>
        <v>74.41</v>
      </c>
      <c r="O244" s="17">
        <f t="shared" si="93"/>
        <v>1.9346599999999998</v>
      </c>
      <c r="P244" s="17">
        <f t="shared" si="94"/>
        <v>341.89311519999995</v>
      </c>
      <c r="Q244" s="17">
        <f t="shared" si="95"/>
        <v>501.29455519999999</v>
      </c>
      <c r="R244" s="49"/>
    </row>
    <row r="245" spans="2:18" x14ac:dyDescent="0.25">
      <c r="B245" s="48" t="str">
        <f>IF(F245&lt;&gt;"",1+MAX($B$22:B244),"")</f>
        <v/>
      </c>
      <c r="C245" s="52"/>
      <c r="D245" s="8"/>
      <c r="E245" s="23"/>
      <c r="F245" s="39"/>
      <c r="G245" s="17"/>
      <c r="H245" s="17">
        <f t="shared" si="89"/>
        <v>0</v>
      </c>
      <c r="I245" s="17">
        <f t="shared" si="90"/>
        <v>0</v>
      </c>
      <c r="J245" s="15"/>
      <c r="K245" s="10">
        <f t="shared" si="91"/>
        <v>0</v>
      </c>
      <c r="L245" s="10"/>
      <c r="M245" s="17"/>
      <c r="N245" s="17">
        <f t="shared" si="92"/>
        <v>0</v>
      </c>
      <c r="O245" s="17">
        <f t="shared" si="93"/>
        <v>0</v>
      </c>
      <c r="P245" s="17">
        <f t="shared" si="94"/>
        <v>0</v>
      </c>
      <c r="Q245" s="17">
        <f t="shared" si="95"/>
        <v>0</v>
      </c>
      <c r="R245" s="49"/>
    </row>
    <row r="246" spans="2:18" x14ac:dyDescent="0.25">
      <c r="B246" s="64" t="str">
        <f>IF(F246&lt;&gt;"",1+MAX($B$22:B245),"")</f>
        <v/>
      </c>
      <c r="C246" s="65"/>
      <c r="D246" s="66" t="s">
        <v>94</v>
      </c>
      <c r="E246" s="23"/>
      <c r="F246" s="39"/>
      <c r="G246" s="17"/>
      <c r="H246" s="17">
        <f t="shared" si="89"/>
        <v>0</v>
      </c>
      <c r="I246" s="17">
        <f t="shared" si="90"/>
        <v>0</v>
      </c>
      <c r="J246" s="15"/>
      <c r="K246" s="10">
        <f t="shared" si="91"/>
        <v>0</v>
      </c>
      <c r="L246" s="10"/>
      <c r="M246" s="17"/>
      <c r="N246" s="17">
        <f t="shared" si="92"/>
        <v>0</v>
      </c>
      <c r="O246" s="17">
        <f t="shared" si="93"/>
        <v>0</v>
      </c>
      <c r="P246" s="17">
        <f t="shared" si="94"/>
        <v>0</v>
      </c>
      <c r="Q246" s="17">
        <f t="shared" si="95"/>
        <v>0</v>
      </c>
      <c r="R246" s="49"/>
    </row>
    <row r="247" spans="2:18" x14ac:dyDescent="0.25">
      <c r="B247" s="48">
        <f>IF(F247&lt;&gt;"",1+MAX($B$22:B246),"")</f>
        <v>121</v>
      </c>
      <c r="C247" s="123" t="s">
        <v>273</v>
      </c>
      <c r="D247" s="8" t="s">
        <v>261</v>
      </c>
      <c r="E247" s="23" t="s">
        <v>77</v>
      </c>
      <c r="F247" s="39">
        <v>937.47</v>
      </c>
      <c r="G247" s="17">
        <v>1.5</v>
      </c>
      <c r="H247" s="17">
        <f t="shared" si="89"/>
        <v>1.6500000000000001</v>
      </c>
      <c r="I247" s="17">
        <f t="shared" si="90"/>
        <v>1546.8255000000001</v>
      </c>
      <c r="J247" s="15">
        <v>8.9999999999999993E-3</v>
      </c>
      <c r="K247" s="10">
        <f t="shared" si="91"/>
        <v>8.4372299999999996</v>
      </c>
      <c r="L247" s="76" t="s">
        <v>668</v>
      </c>
      <c r="M247" s="77">
        <v>53.15</v>
      </c>
      <c r="N247" s="17">
        <f t="shared" si="92"/>
        <v>74.41</v>
      </c>
      <c r="O247" s="17">
        <f t="shared" si="93"/>
        <v>0.6696899999999999</v>
      </c>
      <c r="P247" s="17">
        <f t="shared" si="94"/>
        <v>627.81428429999994</v>
      </c>
      <c r="Q247" s="17">
        <f t="shared" si="95"/>
        <v>2174.6397843</v>
      </c>
      <c r="R247" s="49"/>
    </row>
    <row r="248" spans="2:18" x14ac:dyDescent="0.25">
      <c r="B248" s="48">
        <f>IF(F248&lt;&gt;"",1+MAX($B$22:B247),"")</f>
        <v>122</v>
      </c>
      <c r="C248" s="123"/>
      <c r="D248" s="8" t="s">
        <v>262</v>
      </c>
      <c r="E248" s="23" t="s">
        <v>77</v>
      </c>
      <c r="F248" s="39">
        <v>894</v>
      </c>
      <c r="G248" s="17">
        <v>1.5</v>
      </c>
      <c r="H248" s="17">
        <f t="shared" si="89"/>
        <v>1.6500000000000001</v>
      </c>
      <c r="I248" s="17">
        <f t="shared" si="90"/>
        <v>1475.1000000000001</v>
      </c>
      <c r="J248" s="15">
        <v>8.9999999999999993E-3</v>
      </c>
      <c r="K248" s="10">
        <f t="shared" si="91"/>
        <v>8.0459999999999994</v>
      </c>
      <c r="L248" s="76" t="s">
        <v>668</v>
      </c>
      <c r="M248" s="77">
        <v>53.15</v>
      </c>
      <c r="N248" s="17">
        <f t="shared" si="92"/>
        <v>74.41</v>
      </c>
      <c r="O248" s="17">
        <f t="shared" si="93"/>
        <v>0.6696899999999999</v>
      </c>
      <c r="P248" s="17">
        <f t="shared" si="94"/>
        <v>598.70285999999987</v>
      </c>
      <c r="Q248" s="17">
        <f t="shared" si="95"/>
        <v>2073.8028599999998</v>
      </c>
      <c r="R248" s="49"/>
    </row>
    <row r="249" spans="2:18" x14ac:dyDescent="0.25">
      <c r="B249" s="48">
        <f>IF(F249&lt;&gt;"",1+MAX($B$22:B248),"")</f>
        <v>123</v>
      </c>
      <c r="C249" s="123"/>
      <c r="D249" s="8" t="s">
        <v>642</v>
      </c>
      <c r="E249" s="23" t="s">
        <v>77</v>
      </c>
      <c r="F249" s="39">
        <f>150+276+283</f>
        <v>709</v>
      </c>
      <c r="G249" s="17">
        <v>3.25</v>
      </c>
      <c r="H249" s="17">
        <f t="shared" si="89"/>
        <v>3.5750000000000002</v>
      </c>
      <c r="I249" s="17">
        <f t="shared" si="90"/>
        <v>2534.6750000000002</v>
      </c>
      <c r="J249" s="15">
        <v>8.9999999999999993E-3</v>
      </c>
      <c r="K249" s="10">
        <f t="shared" si="91"/>
        <v>6.3809999999999993</v>
      </c>
      <c r="L249" s="76" t="s">
        <v>668</v>
      </c>
      <c r="M249" s="77">
        <v>53.15</v>
      </c>
      <c r="N249" s="17">
        <f t="shared" si="92"/>
        <v>74.41</v>
      </c>
      <c r="O249" s="17">
        <f t="shared" si="93"/>
        <v>0.6696899999999999</v>
      </c>
      <c r="P249" s="17">
        <f t="shared" si="94"/>
        <v>474.81020999999993</v>
      </c>
      <c r="Q249" s="17">
        <f t="shared" si="95"/>
        <v>3009.4852100000003</v>
      </c>
      <c r="R249" s="49"/>
    </row>
    <row r="250" spans="2:18" x14ac:dyDescent="0.25">
      <c r="B250" s="48" t="str">
        <f>IF(F250&lt;&gt;"",1+MAX($B$22:B249),"")</f>
        <v/>
      </c>
      <c r="C250" s="52"/>
      <c r="D250" s="8"/>
      <c r="E250" s="23"/>
      <c r="F250" s="39"/>
      <c r="G250" s="17"/>
      <c r="H250" s="17">
        <f t="shared" si="89"/>
        <v>0</v>
      </c>
      <c r="I250" s="17">
        <f t="shared" si="90"/>
        <v>0</v>
      </c>
      <c r="J250" s="15"/>
      <c r="K250" s="10">
        <f t="shared" si="91"/>
        <v>0</v>
      </c>
      <c r="L250" s="10"/>
      <c r="M250" s="17"/>
      <c r="N250" s="17">
        <f t="shared" si="92"/>
        <v>0</v>
      </c>
      <c r="O250" s="17">
        <f t="shared" si="93"/>
        <v>0</v>
      </c>
      <c r="P250" s="17">
        <f t="shared" si="94"/>
        <v>0</v>
      </c>
      <c r="Q250" s="17">
        <f t="shared" si="95"/>
        <v>0</v>
      </c>
      <c r="R250" s="49"/>
    </row>
    <row r="251" spans="2:18" x14ac:dyDescent="0.25">
      <c r="B251" s="64" t="str">
        <f>IF(F251&lt;&gt;"",1+MAX($B$22:B250),"")</f>
        <v/>
      </c>
      <c r="C251" s="65"/>
      <c r="D251" s="66" t="s">
        <v>142</v>
      </c>
      <c r="E251" s="23"/>
      <c r="F251" s="39"/>
      <c r="G251" s="17"/>
      <c r="H251" s="17">
        <f t="shared" si="89"/>
        <v>0</v>
      </c>
      <c r="I251" s="17">
        <f t="shared" si="90"/>
        <v>0</v>
      </c>
      <c r="J251" s="15"/>
      <c r="K251" s="10">
        <f t="shared" si="91"/>
        <v>0</v>
      </c>
      <c r="L251" s="10"/>
      <c r="M251" s="17"/>
      <c r="N251" s="17">
        <f t="shared" si="92"/>
        <v>0</v>
      </c>
      <c r="O251" s="17">
        <f t="shared" si="93"/>
        <v>0</v>
      </c>
      <c r="P251" s="17">
        <f t="shared" si="94"/>
        <v>0</v>
      </c>
      <c r="Q251" s="17">
        <f t="shared" si="95"/>
        <v>0</v>
      </c>
      <c r="R251" s="49"/>
    </row>
    <row r="252" spans="2:18" x14ac:dyDescent="0.25">
      <c r="B252" s="48">
        <f>IF(F252&lt;&gt;"",1+MAX($B$22:B251),"")</f>
        <v>124</v>
      </c>
      <c r="C252" s="123" t="s">
        <v>273</v>
      </c>
      <c r="D252" s="8" t="s">
        <v>275</v>
      </c>
      <c r="E252" s="23" t="s">
        <v>77</v>
      </c>
      <c r="F252" s="39">
        <f>(973.5)*1.031</f>
        <v>1003.6784999999999</v>
      </c>
      <c r="G252" s="17">
        <v>1.69</v>
      </c>
      <c r="H252" s="17">
        <f t="shared" si="89"/>
        <v>1.859</v>
      </c>
      <c r="I252" s="17">
        <f t="shared" si="90"/>
        <v>1865.8383314999996</v>
      </c>
      <c r="J252" s="15">
        <v>4.1000000000000002E-2</v>
      </c>
      <c r="K252" s="10">
        <f t="shared" si="91"/>
        <v>41.1508185</v>
      </c>
      <c r="L252" s="76" t="s">
        <v>672</v>
      </c>
      <c r="M252" s="77">
        <v>62.3</v>
      </c>
      <c r="N252" s="17">
        <f t="shared" si="92"/>
        <v>87.219999999999985</v>
      </c>
      <c r="O252" s="17">
        <f t="shared" si="93"/>
        <v>3.5760199999999993</v>
      </c>
      <c r="P252" s="17">
        <f t="shared" si="94"/>
        <v>3589.1743895699988</v>
      </c>
      <c r="Q252" s="17">
        <f t="shared" si="95"/>
        <v>5455.0127210699984</v>
      </c>
      <c r="R252" s="49"/>
    </row>
    <row r="253" spans="2:18" ht="27.6" x14ac:dyDescent="0.25">
      <c r="B253" s="48">
        <f>IF(F253&lt;&gt;"",1+MAX($B$22:B252),"")</f>
        <v>125</v>
      </c>
      <c r="C253" s="123"/>
      <c r="D253" s="8" t="s">
        <v>243</v>
      </c>
      <c r="E253" s="23" t="s">
        <v>77</v>
      </c>
      <c r="F253" s="39">
        <f>(166.3)*1.031</f>
        <v>171.45529999999999</v>
      </c>
      <c r="G253" s="17">
        <v>11.35</v>
      </c>
      <c r="H253" s="17">
        <f t="shared" si="89"/>
        <v>12.485000000000001</v>
      </c>
      <c r="I253" s="17">
        <f t="shared" si="90"/>
        <v>2140.6194205000002</v>
      </c>
      <c r="J253" s="15">
        <v>9.5000000000000001E-2</v>
      </c>
      <c r="K253" s="10">
        <f t="shared" si="91"/>
        <v>16.2882535</v>
      </c>
      <c r="L253" s="76" t="s">
        <v>672</v>
      </c>
      <c r="M253" s="77">
        <v>62.3</v>
      </c>
      <c r="N253" s="17">
        <f t="shared" si="92"/>
        <v>87.219999999999985</v>
      </c>
      <c r="O253" s="17">
        <f t="shared" si="93"/>
        <v>8.285899999999998</v>
      </c>
      <c r="P253" s="17">
        <f t="shared" si="94"/>
        <v>1420.6614702699997</v>
      </c>
      <c r="Q253" s="17">
        <f t="shared" si="95"/>
        <v>3561.28089077</v>
      </c>
      <c r="R253" s="49"/>
    </row>
    <row r="254" spans="2:18" x14ac:dyDescent="0.25">
      <c r="B254" s="48" t="str">
        <f>IF(F254&lt;&gt;"",1+MAX($B$22:B253),"")</f>
        <v/>
      </c>
      <c r="C254" s="123"/>
      <c r="D254" s="8"/>
      <c r="E254" s="23"/>
      <c r="F254" s="39"/>
      <c r="G254" s="17"/>
      <c r="H254" s="17">
        <f t="shared" si="89"/>
        <v>0</v>
      </c>
      <c r="I254" s="17">
        <f t="shared" si="90"/>
        <v>0</v>
      </c>
      <c r="J254" s="15"/>
      <c r="K254" s="10">
        <f t="shared" si="91"/>
        <v>0</v>
      </c>
      <c r="L254" s="10"/>
      <c r="M254" s="17"/>
      <c r="N254" s="17">
        <f t="shared" si="92"/>
        <v>0</v>
      </c>
      <c r="O254" s="17">
        <f t="shared" si="93"/>
        <v>0</v>
      </c>
      <c r="P254" s="17">
        <f t="shared" si="94"/>
        <v>0</v>
      </c>
      <c r="Q254" s="17">
        <f t="shared" si="95"/>
        <v>0</v>
      </c>
      <c r="R254" s="49"/>
    </row>
    <row r="255" spans="2:18" x14ac:dyDescent="0.25">
      <c r="B255" s="48" t="str">
        <f>IF(F255&lt;&gt;"",1+MAX($B$22:B254),"")</f>
        <v/>
      </c>
      <c r="C255" s="123"/>
      <c r="D255" s="51" t="s">
        <v>138</v>
      </c>
      <c r="E255" s="23"/>
      <c r="F255" s="39"/>
      <c r="G255" s="17"/>
      <c r="H255" s="17">
        <f t="shared" si="89"/>
        <v>0</v>
      </c>
      <c r="I255" s="17">
        <f t="shared" si="90"/>
        <v>0</v>
      </c>
      <c r="J255" s="15"/>
      <c r="K255" s="10">
        <f t="shared" si="91"/>
        <v>0</v>
      </c>
      <c r="L255" s="10"/>
      <c r="M255" s="17"/>
      <c r="N255" s="17">
        <f t="shared" si="92"/>
        <v>0</v>
      </c>
      <c r="O255" s="17">
        <f t="shared" si="93"/>
        <v>0</v>
      </c>
      <c r="P255" s="17">
        <f t="shared" si="94"/>
        <v>0</v>
      </c>
      <c r="Q255" s="17">
        <f t="shared" si="95"/>
        <v>0</v>
      </c>
      <c r="R255" s="49"/>
    </row>
    <row r="256" spans="2:18" x14ac:dyDescent="0.25">
      <c r="B256" s="48">
        <f>IF(F256&lt;&gt;"",1+MAX($B$22:B255),"")</f>
        <v>126</v>
      </c>
      <c r="C256" s="123"/>
      <c r="D256" s="8" t="s">
        <v>252</v>
      </c>
      <c r="E256" s="23" t="s">
        <v>77</v>
      </c>
      <c r="F256" s="39">
        <f>(166.3+973.5)*1.031</f>
        <v>1175.1337999999998</v>
      </c>
      <c r="G256" s="17">
        <v>5.2499999999999998E-2</v>
      </c>
      <c r="H256" s="17">
        <f t="shared" si="89"/>
        <v>5.7750000000000003E-2</v>
      </c>
      <c r="I256" s="17">
        <f t="shared" si="90"/>
        <v>67.863976949999994</v>
      </c>
      <c r="J256" s="15">
        <v>1.2600000000000001E-3</v>
      </c>
      <c r="K256" s="10">
        <f t="shared" si="91"/>
        <v>1.4806685879999999</v>
      </c>
      <c r="L256" s="76" t="s">
        <v>673</v>
      </c>
      <c r="M256" s="77">
        <v>46.2</v>
      </c>
      <c r="N256" s="17">
        <f t="shared" si="92"/>
        <v>64.680000000000007</v>
      </c>
      <c r="O256" s="17">
        <f t="shared" si="93"/>
        <v>8.1496800000000008E-2</v>
      </c>
      <c r="P256" s="17">
        <f t="shared" si="94"/>
        <v>95.769644271839994</v>
      </c>
      <c r="Q256" s="17">
        <f t="shared" si="95"/>
        <v>163.63362122183997</v>
      </c>
      <c r="R256" s="49"/>
    </row>
    <row r="257" spans="2:18" x14ac:dyDescent="0.25">
      <c r="B257" s="48" t="str">
        <f>IF(F257&lt;&gt;"",1+MAX($B$22:B256),"")</f>
        <v/>
      </c>
      <c r="C257" s="123"/>
      <c r="D257" s="8"/>
      <c r="E257" s="23"/>
      <c r="F257" s="39"/>
      <c r="G257" s="17"/>
      <c r="H257" s="17">
        <f t="shared" si="89"/>
        <v>0</v>
      </c>
      <c r="I257" s="17">
        <f t="shared" si="90"/>
        <v>0</v>
      </c>
      <c r="J257" s="15"/>
      <c r="K257" s="10">
        <f t="shared" si="91"/>
        <v>0</v>
      </c>
      <c r="L257" s="10"/>
      <c r="M257" s="17"/>
      <c r="N257" s="17">
        <f t="shared" si="92"/>
        <v>0</v>
      </c>
      <c r="O257" s="17">
        <f t="shared" si="93"/>
        <v>0</v>
      </c>
      <c r="P257" s="17">
        <f t="shared" si="94"/>
        <v>0</v>
      </c>
      <c r="Q257" s="17">
        <f t="shared" si="95"/>
        <v>0</v>
      </c>
      <c r="R257" s="49"/>
    </row>
    <row r="258" spans="2:18" x14ac:dyDescent="0.25">
      <c r="B258" s="48" t="str">
        <f>IF(F258&lt;&gt;"",1+MAX($B$22:B257),"")</f>
        <v/>
      </c>
      <c r="C258" s="123"/>
      <c r="D258" s="51" t="s">
        <v>253</v>
      </c>
      <c r="E258" s="23"/>
      <c r="F258" s="39"/>
      <c r="G258" s="17"/>
      <c r="H258" s="17">
        <f t="shared" si="89"/>
        <v>0</v>
      </c>
      <c r="I258" s="17">
        <f t="shared" si="90"/>
        <v>0</v>
      </c>
      <c r="J258" s="15"/>
      <c r="K258" s="10">
        <f t="shared" si="91"/>
        <v>0</v>
      </c>
      <c r="L258" s="10"/>
      <c r="M258" s="17"/>
      <c r="N258" s="17">
        <f t="shared" si="92"/>
        <v>0</v>
      </c>
      <c r="O258" s="17">
        <f t="shared" si="93"/>
        <v>0</v>
      </c>
      <c r="P258" s="17">
        <f t="shared" si="94"/>
        <v>0</v>
      </c>
      <c r="Q258" s="17">
        <f t="shared" si="95"/>
        <v>0</v>
      </c>
      <c r="R258" s="49"/>
    </row>
    <row r="259" spans="2:18" x14ac:dyDescent="0.25">
      <c r="B259" s="48">
        <f>IF(F259&lt;&gt;"",1+MAX($B$22:B258),"")</f>
        <v>127</v>
      </c>
      <c r="C259" s="123"/>
      <c r="D259" s="8" t="s">
        <v>254</v>
      </c>
      <c r="E259" s="23" t="s">
        <v>79</v>
      </c>
      <c r="F259" s="39">
        <f>(66.56)</f>
        <v>66.56</v>
      </c>
      <c r="G259" s="17">
        <v>2.46</v>
      </c>
      <c r="H259" s="17">
        <f t="shared" si="89"/>
        <v>2.706</v>
      </c>
      <c r="I259" s="17">
        <f t="shared" si="90"/>
        <v>180.11135999999999</v>
      </c>
      <c r="J259" s="15">
        <v>9.7000000000000003E-2</v>
      </c>
      <c r="K259" s="10">
        <f t="shared" si="91"/>
        <v>6.4563200000000007</v>
      </c>
      <c r="L259" s="76" t="s">
        <v>672</v>
      </c>
      <c r="M259" s="77">
        <v>62.3</v>
      </c>
      <c r="N259" s="17">
        <f t="shared" si="92"/>
        <v>87.219999999999985</v>
      </c>
      <c r="O259" s="17">
        <f t="shared" si="93"/>
        <v>8.4603399999999986</v>
      </c>
      <c r="P259" s="17">
        <f t="shared" si="94"/>
        <v>563.12023039999997</v>
      </c>
      <c r="Q259" s="17">
        <f t="shared" si="95"/>
        <v>743.23159039999996</v>
      </c>
      <c r="R259" s="49"/>
    </row>
    <row r="260" spans="2:18" x14ac:dyDescent="0.25">
      <c r="B260" s="48">
        <f>IF(F260&lt;&gt;"",1+MAX($B$22:B259),"")</f>
        <v>128</v>
      </c>
      <c r="C260" s="123"/>
      <c r="D260" s="8" t="s">
        <v>255</v>
      </c>
      <c r="E260" s="23" t="s">
        <v>79</v>
      </c>
      <c r="F260" s="39">
        <f>8.25*3+17*1</f>
        <v>41.75</v>
      </c>
      <c r="G260" s="17">
        <v>2.39</v>
      </c>
      <c r="H260" s="17">
        <f t="shared" si="89"/>
        <v>2.6290000000000004</v>
      </c>
      <c r="I260" s="17">
        <f t="shared" si="90"/>
        <v>109.76075000000002</v>
      </c>
      <c r="J260" s="15">
        <v>6.7000000000000004E-2</v>
      </c>
      <c r="K260" s="10">
        <f t="shared" si="91"/>
        <v>2.79725</v>
      </c>
      <c r="L260" s="76" t="s">
        <v>672</v>
      </c>
      <c r="M260" s="77">
        <v>62.3</v>
      </c>
      <c r="N260" s="17">
        <f t="shared" si="92"/>
        <v>87.219999999999985</v>
      </c>
      <c r="O260" s="17">
        <f t="shared" si="93"/>
        <v>5.8437399999999995</v>
      </c>
      <c r="P260" s="17">
        <f t="shared" si="94"/>
        <v>243.97614499999997</v>
      </c>
      <c r="Q260" s="17">
        <f t="shared" si="95"/>
        <v>353.736895</v>
      </c>
      <c r="R260" s="49"/>
    </row>
    <row r="261" spans="2:18" x14ac:dyDescent="0.25">
      <c r="B261" s="48" t="str">
        <f>IF(F261&lt;&gt;"",1+MAX($B$22:B260),"")</f>
        <v/>
      </c>
      <c r="C261" s="123"/>
      <c r="D261" s="8"/>
      <c r="E261" s="23"/>
      <c r="F261" s="39"/>
      <c r="G261" s="17"/>
      <c r="H261" s="17">
        <f t="shared" si="89"/>
        <v>0</v>
      </c>
      <c r="I261" s="17">
        <f t="shared" si="90"/>
        <v>0</v>
      </c>
      <c r="J261" s="15"/>
      <c r="K261" s="10">
        <f t="shared" si="91"/>
        <v>0</v>
      </c>
      <c r="L261" s="10"/>
      <c r="M261" s="17"/>
      <c r="N261" s="17">
        <f t="shared" si="92"/>
        <v>0</v>
      </c>
      <c r="O261" s="17">
        <f t="shared" si="93"/>
        <v>0</v>
      </c>
      <c r="P261" s="17">
        <f t="shared" si="94"/>
        <v>0</v>
      </c>
      <c r="Q261" s="17">
        <f t="shared" si="95"/>
        <v>0</v>
      </c>
      <c r="R261" s="49"/>
    </row>
    <row r="262" spans="2:18" x14ac:dyDescent="0.25">
      <c r="B262" s="48" t="str">
        <f>IF(F262&lt;&gt;"",1+MAX($B$22:B261),"")</f>
        <v/>
      </c>
      <c r="C262" s="123"/>
      <c r="D262" s="51" t="s">
        <v>149</v>
      </c>
      <c r="E262" s="23"/>
      <c r="F262" s="39"/>
      <c r="G262" s="17"/>
      <c r="H262" s="17">
        <f t="shared" si="89"/>
        <v>0</v>
      </c>
      <c r="I262" s="17">
        <f t="shared" si="90"/>
        <v>0</v>
      </c>
      <c r="J262" s="15"/>
      <c r="K262" s="10">
        <f t="shared" si="91"/>
        <v>0</v>
      </c>
      <c r="L262" s="10"/>
      <c r="M262" s="17"/>
      <c r="N262" s="17">
        <f t="shared" si="92"/>
        <v>0</v>
      </c>
      <c r="O262" s="17">
        <f t="shared" si="93"/>
        <v>0</v>
      </c>
      <c r="P262" s="17">
        <f t="shared" si="94"/>
        <v>0</v>
      </c>
      <c r="Q262" s="17">
        <f t="shared" si="95"/>
        <v>0</v>
      </c>
      <c r="R262" s="49"/>
    </row>
    <row r="263" spans="2:18" x14ac:dyDescent="0.25">
      <c r="B263" s="48">
        <f>IF(F263&lt;&gt;"",1+MAX($B$22:B262),"")</f>
        <v>129</v>
      </c>
      <c r="C263" s="123"/>
      <c r="D263" s="8" t="s">
        <v>139</v>
      </c>
      <c r="E263" s="23" t="s">
        <v>77</v>
      </c>
      <c r="F263" s="39">
        <f>(66.56+75.34*1.031)*0.5</f>
        <v>72.117770000000007</v>
      </c>
      <c r="G263" s="17">
        <v>7.22</v>
      </c>
      <c r="H263" s="17">
        <f t="shared" si="89"/>
        <v>7.9420000000000002</v>
      </c>
      <c r="I263" s="17">
        <f t="shared" si="90"/>
        <v>572.75932934000002</v>
      </c>
      <c r="J263" s="15">
        <v>5.5E-2</v>
      </c>
      <c r="K263" s="10">
        <f t="shared" si="91"/>
        <v>3.9664773500000003</v>
      </c>
      <c r="L263" s="76" t="s">
        <v>672</v>
      </c>
      <c r="M263" s="77">
        <v>62.3</v>
      </c>
      <c r="N263" s="17">
        <f t="shared" si="92"/>
        <v>87.219999999999985</v>
      </c>
      <c r="O263" s="17">
        <f t="shared" si="93"/>
        <v>4.7970999999999995</v>
      </c>
      <c r="P263" s="17">
        <f t="shared" si="94"/>
        <v>345.95615446699998</v>
      </c>
      <c r="Q263" s="17">
        <f t="shared" si="95"/>
        <v>918.71548380700006</v>
      </c>
      <c r="R263" s="49"/>
    </row>
    <row r="264" spans="2:18" x14ac:dyDescent="0.25">
      <c r="B264" s="48">
        <f>IF(F264&lt;&gt;"",1+MAX($B$22:B263),"")</f>
        <v>130</v>
      </c>
      <c r="C264" s="123"/>
      <c r="D264" s="8" t="s">
        <v>140</v>
      </c>
      <c r="E264" s="23" t="s">
        <v>79</v>
      </c>
      <c r="F264" s="39">
        <f>66.56+75.34*1.436</f>
        <v>174.74824000000001</v>
      </c>
      <c r="G264" s="17">
        <v>4.2699999999999996</v>
      </c>
      <c r="H264" s="17">
        <f t="shared" si="89"/>
        <v>4.6970000000000001</v>
      </c>
      <c r="I264" s="17">
        <f t="shared" si="90"/>
        <v>820.79248328000006</v>
      </c>
      <c r="J264" s="15">
        <v>4.0075258701787395E-2</v>
      </c>
      <c r="K264" s="10">
        <f t="shared" si="91"/>
        <v>7.0030809256820321</v>
      </c>
      <c r="L264" s="76" t="s">
        <v>659</v>
      </c>
      <c r="M264" s="77">
        <v>53.15</v>
      </c>
      <c r="N264" s="17">
        <f t="shared" si="92"/>
        <v>74.41</v>
      </c>
      <c r="O264" s="17">
        <f t="shared" si="93"/>
        <v>2.9819999999999998</v>
      </c>
      <c r="P264" s="17">
        <f t="shared" si="94"/>
        <v>521.09925167999995</v>
      </c>
      <c r="Q264" s="17">
        <f t="shared" si="95"/>
        <v>1341.8917349600001</v>
      </c>
      <c r="R264" s="49"/>
    </row>
    <row r="265" spans="2:18" x14ac:dyDescent="0.25">
      <c r="B265" s="48" t="str">
        <f>IF(F265&lt;&gt;"",1+MAX($B$22:B264),"")</f>
        <v/>
      </c>
      <c r="C265" s="123"/>
      <c r="D265" s="8"/>
      <c r="E265" s="23"/>
      <c r="F265" s="39"/>
      <c r="G265" s="17"/>
      <c r="H265" s="17">
        <f t="shared" si="89"/>
        <v>0</v>
      </c>
      <c r="I265" s="17">
        <f t="shared" si="90"/>
        <v>0</v>
      </c>
      <c r="J265" s="15"/>
      <c r="K265" s="10">
        <f t="shared" si="91"/>
        <v>0</v>
      </c>
      <c r="L265" s="10"/>
      <c r="M265" s="17"/>
      <c r="N265" s="17">
        <f t="shared" si="92"/>
        <v>0</v>
      </c>
      <c r="O265" s="17">
        <f t="shared" si="93"/>
        <v>0</v>
      </c>
      <c r="P265" s="17">
        <f t="shared" si="94"/>
        <v>0</v>
      </c>
      <c r="Q265" s="17">
        <f t="shared" si="95"/>
        <v>0</v>
      </c>
      <c r="R265" s="49"/>
    </row>
    <row r="266" spans="2:18" x14ac:dyDescent="0.25">
      <c r="B266" s="48" t="str">
        <f>IF(F266&lt;&gt;"",1+MAX($B$22:B265),"")</f>
        <v/>
      </c>
      <c r="C266" s="123"/>
      <c r="D266" s="51" t="s">
        <v>141</v>
      </c>
      <c r="E266" s="23"/>
      <c r="F266" s="39"/>
      <c r="G266" s="17"/>
      <c r="H266" s="17">
        <f t="shared" si="89"/>
        <v>0</v>
      </c>
      <c r="I266" s="17">
        <f t="shared" si="90"/>
        <v>0</v>
      </c>
      <c r="J266" s="15"/>
      <c r="K266" s="10">
        <f t="shared" si="91"/>
        <v>0</v>
      </c>
      <c r="L266" s="10"/>
      <c r="M266" s="17"/>
      <c r="N266" s="17">
        <f t="shared" si="92"/>
        <v>0</v>
      </c>
      <c r="O266" s="17">
        <f t="shared" si="93"/>
        <v>0</v>
      </c>
      <c r="P266" s="17">
        <f t="shared" si="94"/>
        <v>0</v>
      </c>
      <c r="Q266" s="17">
        <f t="shared" si="95"/>
        <v>0</v>
      </c>
      <c r="R266" s="49"/>
    </row>
    <row r="267" spans="2:18" ht="27.6" x14ac:dyDescent="0.25">
      <c r="B267" s="48">
        <f>IF(F267&lt;&gt;"",1+MAX($B$22:B266),"")</f>
        <v>131</v>
      </c>
      <c r="C267" s="123"/>
      <c r="D267" s="8" t="s">
        <v>244</v>
      </c>
      <c r="E267" s="23" t="s">
        <v>77</v>
      </c>
      <c r="F267" s="39">
        <v>57.16</v>
      </c>
      <c r="G267" s="17">
        <v>34.5</v>
      </c>
      <c r="H267" s="17">
        <f t="shared" si="89"/>
        <v>37.950000000000003</v>
      </c>
      <c r="I267" s="17">
        <f t="shared" si="90"/>
        <v>2169.2220000000002</v>
      </c>
      <c r="J267" s="15">
        <v>0.32</v>
      </c>
      <c r="K267" s="10">
        <f t="shared" si="91"/>
        <v>18.2912</v>
      </c>
      <c r="L267" s="76" t="s">
        <v>674</v>
      </c>
      <c r="M267" s="77">
        <v>89.03</v>
      </c>
      <c r="N267" s="17">
        <f t="shared" si="92"/>
        <v>124.642</v>
      </c>
      <c r="O267" s="17">
        <f t="shared" si="93"/>
        <v>39.885440000000003</v>
      </c>
      <c r="P267" s="17">
        <f t="shared" si="94"/>
        <v>2279.8517504000001</v>
      </c>
      <c r="Q267" s="17">
        <f t="shared" si="95"/>
        <v>4449.0737504000008</v>
      </c>
      <c r="R267" s="49"/>
    </row>
    <row r="268" spans="2:18" x14ac:dyDescent="0.25">
      <c r="B268" s="48" t="str">
        <f>IF(F268&lt;&gt;"",1+MAX($B$22:B267),"")</f>
        <v/>
      </c>
      <c r="C268" s="123"/>
      <c r="D268" s="8"/>
      <c r="E268" s="23"/>
      <c r="F268" s="39"/>
      <c r="G268" s="17"/>
      <c r="H268" s="17">
        <f t="shared" si="89"/>
        <v>0</v>
      </c>
      <c r="I268" s="17">
        <f t="shared" si="90"/>
        <v>0</v>
      </c>
      <c r="J268" s="15"/>
      <c r="K268" s="10">
        <f t="shared" si="91"/>
        <v>0</v>
      </c>
      <c r="L268" s="10"/>
      <c r="M268" s="17"/>
      <c r="N268" s="17">
        <f t="shared" si="92"/>
        <v>0</v>
      </c>
      <c r="O268" s="17">
        <f t="shared" si="93"/>
        <v>0</v>
      </c>
      <c r="P268" s="17">
        <f t="shared" si="94"/>
        <v>0</v>
      </c>
      <c r="Q268" s="17">
        <f t="shared" si="95"/>
        <v>0</v>
      </c>
      <c r="R268" s="49"/>
    </row>
    <row r="269" spans="2:18" x14ac:dyDescent="0.25">
      <c r="B269" s="48" t="str">
        <f>IF(F269&lt;&gt;"",1+MAX($B$22:B268),"")</f>
        <v/>
      </c>
      <c r="C269" s="123"/>
      <c r="D269" s="51" t="s">
        <v>99</v>
      </c>
      <c r="E269" s="23"/>
      <c r="F269" s="39"/>
      <c r="G269" s="17"/>
      <c r="H269" s="17">
        <f t="shared" si="89"/>
        <v>0</v>
      </c>
      <c r="I269" s="17">
        <f t="shared" si="90"/>
        <v>0</v>
      </c>
      <c r="J269" s="15"/>
      <c r="K269" s="10">
        <f t="shared" si="91"/>
        <v>0</v>
      </c>
      <c r="L269" s="10"/>
      <c r="M269" s="17"/>
      <c r="N269" s="17">
        <f t="shared" si="92"/>
        <v>0</v>
      </c>
      <c r="O269" s="17">
        <f t="shared" si="93"/>
        <v>0</v>
      </c>
      <c r="P269" s="17">
        <f t="shared" si="94"/>
        <v>0</v>
      </c>
      <c r="Q269" s="17">
        <f t="shared" si="95"/>
        <v>0</v>
      </c>
      <c r="R269" s="49"/>
    </row>
    <row r="270" spans="2:18" x14ac:dyDescent="0.25">
      <c r="B270" s="48">
        <f>IF(F270&lt;&gt;"",1+MAX($B$22:B269),"")</f>
        <v>132</v>
      </c>
      <c r="C270" s="123"/>
      <c r="D270" s="8" t="s">
        <v>143</v>
      </c>
      <c r="E270" s="23" t="s">
        <v>79</v>
      </c>
      <c r="F270" s="39">
        <f>66.56+75.34*1.436</f>
        <v>174.74824000000001</v>
      </c>
      <c r="G270" s="17">
        <v>1.02</v>
      </c>
      <c r="H270" s="17">
        <f t="shared" si="89"/>
        <v>1.1220000000000001</v>
      </c>
      <c r="I270" s="17">
        <f t="shared" si="90"/>
        <v>196.06752528000004</v>
      </c>
      <c r="J270" s="15">
        <v>9.0999999999999998E-2</v>
      </c>
      <c r="K270" s="10">
        <f t="shared" si="91"/>
        <v>15.90208984</v>
      </c>
      <c r="L270" s="76" t="s">
        <v>673</v>
      </c>
      <c r="M270" s="77">
        <v>46.2</v>
      </c>
      <c r="N270" s="17">
        <f t="shared" si="92"/>
        <v>64.680000000000007</v>
      </c>
      <c r="O270" s="17">
        <f t="shared" si="93"/>
        <v>5.8858800000000002</v>
      </c>
      <c r="P270" s="17">
        <f t="shared" si="94"/>
        <v>1028.5471708512</v>
      </c>
      <c r="Q270" s="17">
        <f t="shared" si="95"/>
        <v>1224.6146961312002</v>
      </c>
      <c r="R270" s="49"/>
    </row>
    <row r="271" spans="2:18" x14ac:dyDescent="0.25">
      <c r="B271" s="48">
        <f>IF(F271&lt;&gt;"",1+MAX($B$22:B270),"")</f>
        <v>133</v>
      </c>
      <c r="C271" s="123"/>
      <c r="D271" s="8" t="s">
        <v>100</v>
      </c>
      <c r="E271" s="23" t="s">
        <v>79</v>
      </c>
      <c r="F271" s="39">
        <f>78.45+23.12</f>
        <v>101.57000000000001</v>
      </c>
      <c r="G271" s="17">
        <v>1.45</v>
      </c>
      <c r="H271" s="17">
        <f t="shared" si="89"/>
        <v>1.595</v>
      </c>
      <c r="I271" s="17">
        <f t="shared" si="90"/>
        <v>162.00415000000001</v>
      </c>
      <c r="J271" s="15">
        <v>9.0999999999999998E-2</v>
      </c>
      <c r="K271" s="10">
        <f t="shared" si="91"/>
        <v>9.2428699999999999</v>
      </c>
      <c r="L271" s="76" t="s">
        <v>673</v>
      </c>
      <c r="M271" s="77">
        <v>46.2</v>
      </c>
      <c r="N271" s="17">
        <f t="shared" si="92"/>
        <v>64.680000000000007</v>
      </c>
      <c r="O271" s="17">
        <f t="shared" si="93"/>
        <v>5.8858800000000002</v>
      </c>
      <c r="P271" s="17">
        <f t="shared" si="94"/>
        <v>597.82883160000006</v>
      </c>
      <c r="Q271" s="17">
        <f t="shared" si="95"/>
        <v>759.83298160000004</v>
      </c>
      <c r="R271" s="49"/>
    </row>
    <row r="272" spans="2:18" x14ac:dyDescent="0.25">
      <c r="B272" s="48" t="str">
        <f>IF(F272&lt;&gt;"",1+MAX($B$22:B271),"")</f>
        <v/>
      </c>
      <c r="C272" s="52"/>
      <c r="D272" s="8"/>
      <c r="E272" s="23"/>
      <c r="F272" s="39"/>
      <c r="G272" s="17"/>
      <c r="H272" s="17">
        <f t="shared" si="89"/>
        <v>0</v>
      </c>
      <c r="I272" s="17">
        <f t="shared" si="90"/>
        <v>0</v>
      </c>
      <c r="J272" s="15"/>
      <c r="K272" s="10">
        <f t="shared" si="91"/>
        <v>0</v>
      </c>
      <c r="L272" s="10"/>
      <c r="M272" s="17"/>
      <c r="N272" s="17">
        <f t="shared" si="92"/>
        <v>0</v>
      </c>
      <c r="O272" s="17">
        <f t="shared" si="93"/>
        <v>0</v>
      </c>
      <c r="P272" s="17">
        <f t="shared" si="94"/>
        <v>0</v>
      </c>
      <c r="Q272" s="17">
        <f t="shared" si="95"/>
        <v>0</v>
      </c>
      <c r="R272" s="49"/>
    </row>
    <row r="273" spans="2:19" x14ac:dyDescent="0.25">
      <c r="B273" s="64" t="str">
        <f>IF(F273&lt;&gt;"",1+MAX($B$22:B272),"")</f>
        <v/>
      </c>
      <c r="C273" s="65"/>
      <c r="D273" s="66" t="s">
        <v>95</v>
      </c>
      <c r="E273" s="23"/>
      <c r="F273" s="39"/>
      <c r="G273" s="17"/>
      <c r="H273" s="17">
        <f t="shared" si="89"/>
        <v>0</v>
      </c>
      <c r="I273" s="17">
        <f t="shared" si="90"/>
        <v>0</v>
      </c>
      <c r="J273" s="15"/>
      <c r="K273" s="10">
        <f t="shared" si="91"/>
        <v>0</v>
      </c>
      <c r="L273" s="10"/>
      <c r="M273" s="17"/>
      <c r="N273" s="17">
        <f t="shared" si="92"/>
        <v>0</v>
      </c>
      <c r="O273" s="17">
        <f t="shared" si="93"/>
        <v>0</v>
      </c>
      <c r="P273" s="17">
        <f t="shared" si="94"/>
        <v>0</v>
      </c>
      <c r="Q273" s="17">
        <f t="shared" si="95"/>
        <v>0</v>
      </c>
      <c r="R273" s="49"/>
    </row>
    <row r="274" spans="2:19" x14ac:dyDescent="0.25">
      <c r="B274" s="48">
        <f>IF(F274&lt;&gt;"",1+MAX($B$22:B273),"")</f>
        <v>134</v>
      </c>
      <c r="C274" s="123" t="s">
        <v>343</v>
      </c>
      <c r="D274" s="8" t="s">
        <v>96</v>
      </c>
      <c r="E274" s="23" t="s">
        <v>79</v>
      </c>
      <c r="F274" s="39">
        <v>190</v>
      </c>
      <c r="G274" s="17">
        <v>4.0999999999999996</v>
      </c>
      <c r="H274" s="17">
        <f t="shared" si="89"/>
        <v>4.51</v>
      </c>
      <c r="I274" s="17">
        <f t="shared" si="90"/>
        <v>856.9</v>
      </c>
      <c r="J274" s="15">
        <v>3.1984948259642522E-2</v>
      </c>
      <c r="K274" s="10">
        <f t="shared" si="91"/>
        <v>6.077140169332079</v>
      </c>
      <c r="L274" s="76" t="s">
        <v>668</v>
      </c>
      <c r="M274" s="77">
        <v>53.15</v>
      </c>
      <c r="N274" s="17">
        <f t="shared" si="92"/>
        <v>74.41</v>
      </c>
      <c r="O274" s="17">
        <f t="shared" si="93"/>
        <v>2.38</v>
      </c>
      <c r="P274" s="17">
        <f t="shared" si="94"/>
        <v>452.2</v>
      </c>
      <c r="Q274" s="17">
        <f t="shared" si="95"/>
        <v>1309.0999999999999</v>
      </c>
      <c r="R274" s="49"/>
    </row>
    <row r="275" spans="2:19" x14ac:dyDescent="0.25">
      <c r="B275" s="48">
        <f>IF(F275&lt;&gt;"",1+MAX($B$22:B274),"")</f>
        <v>135</v>
      </c>
      <c r="C275" s="123"/>
      <c r="D275" s="8" t="s">
        <v>97</v>
      </c>
      <c r="E275" s="23" t="s">
        <v>79</v>
      </c>
      <c r="F275" s="39">
        <v>233</v>
      </c>
      <c r="G275" s="17">
        <v>4.0999999999999996</v>
      </c>
      <c r="H275" s="17">
        <f t="shared" si="89"/>
        <v>4.51</v>
      </c>
      <c r="I275" s="17">
        <f t="shared" si="90"/>
        <v>1050.83</v>
      </c>
      <c r="J275" s="15">
        <v>3.1984948259642522E-2</v>
      </c>
      <c r="K275" s="10">
        <f t="shared" si="91"/>
        <v>7.4524929444967078</v>
      </c>
      <c r="L275" s="76" t="s">
        <v>668</v>
      </c>
      <c r="M275" s="77">
        <v>53.15</v>
      </c>
      <c r="N275" s="17">
        <f t="shared" si="92"/>
        <v>74.41</v>
      </c>
      <c r="O275" s="17">
        <f t="shared" si="93"/>
        <v>2.38</v>
      </c>
      <c r="P275" s="17">
        <f t="shared" si="94"/>
        <v>554.54</v>
      </c>
      <c r="Q275" s="17">
        <f t="shared" si="95"/>
        <v>1605.37</v>
      </c>
      <c r="R275" s="49"/>
    </row>
    <row r="276" spans="2:19" x14ac:dyDescent="0.25">
      <c r="B276" s="48" t="str">
        <f>IF(F276&lt;&gt;"",1+MAX($B$22:B275),"")</f>
        <v/>
      </c>
      <c r="C276" s="52"/>
      <c r="D276" s="8"/>
      <c r="E276" s="23"/>
      <c r="F276" s="39"/>
      <c r="G276" s="17"/>
      <c r="H276" s="17">
        <f t="shared" si="89"/>
        <v>0</v>
      </c>
      <c r="I276" s="17">
        <f t="shared" si="90"/>
        <v>0</v>
      </c>
      <c r="J276" s="15"/>
      <c r="K276" s="10">
        <f t="shared" si="91"/>
        <v>0</v>
      </c>
      <c r="L276" s="10"/>
      <c r="M276" s="17"/>
      <c r="N276" s="17">
        <f t="shared" si="92"/>
        <v>0</v>
      </c>
      <c r="O276" s="17">
        <f t="shared" si="93"/>
        <v>0</v>
      </c>
      <c r="P276" s="17">
        <f t="shared" si="94"/>
        <v>0</v>
      </c>
      <c r="Q276" s="17">
        <f t="shared" si="95"/>
        <v>0</v>
      </c>
      <c r="R276" s="49"/>
    </row>
    <row r="277" spans="2:19" x14ac:dyDescent="0.25">
      <c r="B277" s="64" t="str">
        <f>IF(F277&lt;&gt;"",1+MAX($B$22:B276),"")</f>
        <v/>
      </c>
      <c r="C277" s="65"/>
      <c r="D277" s="66" t="s">
        <v>334</v>
      </c>
      <c r="E277" s="23"/>
      <c r="F277" s="39"/>
      <c r="G277" s="17"/>
      <c r="H277" s="17">
        <f t="shared" si="89"/>
        <v>0</v>
      </c>
      <c r="I277" s="17">
        <f t="shared" si="90"/>
        <v>0</v>
      </c>
      <c r="J277" s="15"/>
      <c r="K277" s="10">
        <f t="shared" si="91"/>
        <v>0</v>
      </c>
      <c r="L277" s="10"/>
      <c r="M277" s="17"/>
      <c r="N277" s="17">
        <f t="shared" si="92"/>
        <v>0</v>
      </c>
      <c r="O277" s="17">
        <f t="shared" si="93"/>
        <v>0</v>
      </c>
      <c r="P277" s="17">
        <f t="shared" si="94"/>
        <v>0</v>
      </c>
      <c r="Q277" s="17">
        <f t="shared" si="95"/>
        <v>0</v>
      </c>
      <c r="R277" s="49"/>
    </row>
    <row r="278" spans="2:19" x14ac:dyDescent="0.25">
      <c r="B278" s="48" t="str">
        <f>IF(F278&lt;&gt;"",1+MAX($B$22:B277),"")</f>
        <v/>
      </c>
      <c r="C278" s="52"/>
      <c r="D278" s="8"/>
      <c r="E278" s="23"/>
      <c r="F278" s="39"/>
      <c r="G278" s="17"/>
      <c r="H278" s="17">
        <f t="shared" si="89"/>
        <v>0</v>
      </c>
      <c r="I278" s="17">
        <f t="shared" si="90"/>
        <v>0</v>
      </c>
      <c r="J278" s="15"/>
      <c r="K278" s="10">
        <f t="shared" si="91"/>
        <v>0</v>
      </c>
      <c r="L278" s="10"/>
      <c r="M278" s="17"/>
      <c r="N278" s="17">
        <f t="shared" si="92"/>
        <v>0</v>
      </c>
      <c r="O278" s="17">
        <f t="shared" si="93"/>
        <v>0</v>
      </c>
      <c r="P278" s="17">
        <f t="shared" si="94"/>
        <v>0</v>
      </c>
      <c r="Q278" s="17">
        <f t="shared" si="95"/>
        <v>0</v>
      </c>
      <c r="R278" s="49"/>
    </row>
    <row r="279" spans="2:19" x14ac:dyDescent="0.25">
      <c r="B279" s="48" t="str">
        <f>IF(F279&lt;&gt;"",1+MAX($B$22:B278),"")</f>
        <v/>
      </c>
      <c r="C279" s="52"/>
      <c r="D279" s="51" t="s">
        <v>353</v>
      </c>
      <c r="E279" s="23"/>
      <c r="F279" s="39"/>
      <c r="G279" s="17"/>
      <c r="H279" s="17">
        <f t="shared" si="89"/>
        <v>0</v>
      </c>
      <c r="I279" s="17">
        <f t="shared" si="90"/>
        <v>0</v>
      </c>
      <c r="J279" s="15"/>
      <c r="K279" s="10">
        <f t="shared" si="91"/>
        <v>0</v>
      </c>
      <c r="L279" s="10"/>
      <c r="M279" s="17"/>
      <c r="N279" s="17">
        <f t="shared" si="92"/>
        <v>0</v>
      </c>
      <c r="O279" s="17">
        <f t="shared" si="93"/>
        <v>0</v>
      </c>
      <c r="P279" s="17">
        <f t="shared" si="94"/>
        <v>0</v>
      </c>
      <c r="Q279" s="17">
        <f t="shared" si="95"/>
        <v>0</v>
      </c>
      <c r="R279" s="49"/>
    </row>
    <row r="280" spans="2:19" ht="27.6" x14ac:dyDescent="0.25">
      <c r="B280" s="48">
        <f>IF(F280&lt;&gt;"",1+MAX($B$22:B279),"")</f>
        <v>136</v>
      </c>
      <c r="C280" s="123" t="s">
        <v>336</v>
      </c>
      <c r="D280" s="8" t="s">
        <v>354</v>
      </c>
      <c r="E280" s="23" t="s">
        <v>77</v>
      </c>
      <c r="F280" s="39">
        <v>2143.2399999999998</v>
      </c>
      <c r="G280" s="17">
        <v>1.95</v>
      </c>
      <c r="H280" s="17">
        <f t="shared" si="89"/>
        <v>2.145</v>
      </c>
      <c r="I280" s="17">
        <f t="shared" si="90"/>
        <v>4597.2497999999996</v>
      </c>
      <c r="J280" s="15">
        <v>0.14799999999999999</v>
      </c>
      <c r="K280" s="10">
        <f t="shared" si="91"/>
        <v>317.19951999999995</v>
      </c>
      <c r="L280" s="76" t="s">
        <v>675</v>
      </c>
      <c r="M280" s="77">
        <v>49.05</v>
      </c>
      <c r="N280" s="17">
        <f t="shared" si="92"/>
        <v>68.669999999999987</v>
      </c>
      <c r="O280" s="17">
        <f t="shared" si="93"/>
        <v>10.163159999999998</v>
      </c>
      <c r="P280" s="17">
        <f t="shared" si="94"/>
        <v>21782.091038399994</v>
      </c>
      <c r="Q280" s="17">
        <f t="shared" si="95"/>
        <v>26379.340838399992</v>
      </c>
      <c r="R280" s="49"/>
    </row>
    <row r="281" spans="2:19" x14ac:dyDescent="0.25">
      <c r="B281" s="48" t="str">
        <f>IF(F281&lt;&gt;"",1+MAX($B$22:B280),"")</f>
        <v/>
      </c>
      <c r="C281" s="123"/>
      <c r="D281" s="8"/>
      <c r="E281" s="23"/>
      <c r="F281" s="39"/>
      <c r="G281" s="17"/>
      <c r="H281" s="17">
        <f t="shared" si="89"/>
        <v>0</v>
      </c>
      <c r="I281" s="17">
        <f t="shared" si="90"/>
        <v>0</v>
      </c>
      <c r="J281" s="15"/>
      <c r="K281" s="10">
        <f t="shared" si="91"/>
        <v>0</v>
      </c>
      <c r="L281" s="10"/>
      <c r="M281" s="17"/>
      <c r="N281" s="17">
        <f t="shared" si="92"/>
        <v>0</v>
      </c>
      <c r="O281" s="17">
        <f t="shared" si="93"/>
        <v>0</v>
      </c>
      <c r="P281" s="17">
        <f t="shared" si="94"/>
        <v>0</v>
      </c>
      <c r="Q281" s="17">
        <f t="shared" si="95"/>
        <v>0</v>
      </c>
      <c r="R281" s="49"/>
    </row>
    <row r="282" spans="2:19" x14ac:dyDescent="0.25">
      <c r="B282" s="48" t="str">
        <f>IF(F282&lt;&gt;"",1+MAX($B$22:B281),"")</f>
        <v/>
      </c>
      <c r="C282" s="123"/>
      <c r="D282" s="51" t="s">
        <v>355</v>
      </c>
      <c r="E282" s="23"/>
      <c r="F282" s="39"/>
      <c r="G282" s="17"/>
      <c r="H282" s="17">
        <f t="shared" si="89"/>
        <v>0</v>
      </c>
      <c r="I282" s="17">
        <f t="shared" si="90"/>
        <v>0</v>
      </c>
      <c r="J282" s="15"/>
      <c r="K282" s="10">
        <f t="shared" si="91"/>
        <v>0</v>
      </c>
      <c r="L282" s="10"/>
      <c r="M282" s="17"/>
      <c r="N282" s="17">
        <f t="shared" si="92"/>
        <v>0</v>
      </c>
      <c r="O282" s="17">
        <f t="shared" si="93"/>
        <v>0</v>
      </c>
      <c r="P282" s="17">
        <f t="shared" si="94"/>
        <v>0</v>
      </c>
      <c r="Q282" s="17">
        <f t="shared" si="95"/>
        <v>0</v>
      </c>
      <c r="R282" s="49"/>
    </row>
    <row r="283" spans="2:19" x14ac:dyDescent="0.25">
      <c r="B283" s="48">
        <f>IF(F283&lt;&gt;"",1+MAX($B$22:B282),"")</f>
        <v>137</v>
      </c>
      <c r="C283" s="123"/>
      <c r="D283" s="8" t="s">
        <v>356</v>
      </c>
      <c r="E283" s="23" t="s">
        <v>77</v>
      </c>
      <c r="F283" s="39">
        <f>731.99+604.35</f>
        <v>1336.3400000000001</v>
      </c>
      <c r="G283" s="17">
        <v>5.45</v>
      </c>
      <c r="H283" s="17">
        <f t="shared" si="89"/>
        <v>5.995000000000001</v>
      </c>
      <c r="I283" s="17">
        <f t="shared" si="90"/>
        <v>8011.3583000000026</v>
      </c>
      <c r="J283" s="15">
        <v>9.6331138287864534E-2</v>
      </c>
      <c r="K283" s="10">
        <f t="shared" si="91"/>
        <v>128.7311533396049</v>
      </c>
      <c r="L283" s="76" t="s">
        <v>668</v>
      </c>
      <c r="M283" s="77">
        <v>53.15</v>
      </c>
      <c r="N283" s="17">
        <f t="shared" si="92"/>
        <v>74.41</v>
      </c>
      <c r="O283" s="17">
        <f t="shared" si="93"/>
        <v>7.1679999999999993</v>
      </c>
      <c r="P283" s="17">
        <f t="shared" si="94"/>
        <v>9578.8851200000008</v>
      </c>
      <c r="Q283" s="17">
        <f t="shared" si="95"/>
        <v>17590.243420000003</v>
      </c>
      <c r="R283" s="49"/>
    </row>
    <row r="284" spans="2:19" x14ac:dyDescent="0.25">
      <c r="B284" s="48" t="str">
        <f>IF(F284&lt;&gt;"",1+MAX($B$22:B283),"")</f>
        <v/>
      </c>
      <c r="C284" s="52"/>
      <c r="D284" s="8"/>
      <c r="E284" s="23"/>
      <c r="F284" s="39"/>
      <c r="G284" s="17"/>
      <c r="H284" s="17">
        <f t="shared" si="89"/>
        <v>0</v>
      </c>
      <c r="I284" s="17">
        <f t="shared" si="90"/>
        <v>0</v>
      </c>
      <c r="J284" s="15"/>
      <c r="K284" s="10">
        <f t="shared" si="91"/>
        <v>0</v>
      </c>
      <c r="L284" s="10"/>
      <c r="M284" s="17"/>
      <c r="N284" s="17">
        <f t="shared" si="92"/>
        <v>0</v>
      </c>
      <c r="O284" s="17">
        <f t="shared" si="93"/>
        <v>0</v>
      </c>
      <c r="P284" s="17">
        <f t="shared" si="94"/>
        <v>0</v>
      </c>
      <c r="Q284" s="17">
        <f t="shared" si="95"/>
        <v>0</v>
      </c>
      <c r="R284" s="49"/>
      <c r="S284" s="12"/>
    </row>
    <row r="285" spans="2:19" s="12" customFormat="1" ht="12.75" customHeight="1" x14ac:dyDescent="0.25">
      <c r="B285" s="13" t="str">
        <f>IF(F285&lt;&gt;"",1+MAX($B$22:B284),"")</f>
        <v/>
      </c>
      <c r="C285" s="13" t="s">
        <v>50</v>
      </c>
      <c r="D285" s="6" t="s">
        <v>15</v>
      </c>
      <c r="E285" s="114" t="s">
        <v>65</v>
      </c>
      <c r="F285" s="114"/>
      <c r="G285" s="114"/>
      <c r="H285" s="53">
        <f>SUM(I286:I351)</f>
        <v>77778.800000000017</v>
      </c>
      <c r="I285" s="7">
        <f t="shared" ref="I285:I294" si="96">F285*H285</f>
        <v>0</v>
      </c>
      <c r="J285" s="7"/>
      <c r="K285" s="115" t="s">
        <v>66</v>
      </c>
      <c r="L285" s="115"/>
      <c r="M285" s="115"/>
      <c r="N285" s="115"/>
      <c r="O285" s="53">
        <f>SUM(P286:P351)</f>
        <v>31201.306718008447</v>
      </c>
      <c r="P285" s="7">
        <f t="shared" ref="P285:P294" si="97">F285*O285</f>
        <v>0</v>
      </c>
      <c r="Q285" s="47">
        <f>SUM(Q286:Q351)</f>
        <v>108980.10671800846</v>
      </c>
      <c r="R285" s="47">
        <f>(Q285)+(H285*$Q$8)+(O285*$Q$9)+(Q285*$Q$10)+($Q$11*((Q285)+(H285*$Q$8)+(O285*$Q$9)+(Q285*$Q$10)))+(Q285*$Q$12)</f>
        <v>154031.05945539806</v>
      </c>
    </row>
    <row r="286" spans="2:19" x14ac:dyDescent="0.25">
      <c r="B286" s="48" t="str">
        <f>IF(F286&lt;&gt;"",1+MAX($B$22:B285),"")</f>
        <v/>
      </c>
      <c r="C286" s="52"/>
      <c r="D286" s="8"/>
      <c r="E286" s="23"/>
      <c r="F286" s="39"/>
      <c r="G286" s="17"/>
      <c r="H286" s="17">
        <f t="shared" ref="H286:H349" si="98">G286*$T$2</f>
        <v>0</v>
      </c>
      <c r="I286" s="17">
        <f t="shared" si="96"/>
        <v>0</v>
      </c>
      <c r="J286" s="15"/>
      <c r="K286" s="10">
        <f t="shared" ref="K286:K337" si="99">F286*J286</f>
        <v>0</v>
      </c>
      <c r="L286" s="10"/>
      <c r="M286" s="17"/>
      <c r="N286" s="17">
        <f t="shared" ref="N286:N348" si="100">M286*$U$2</f>
        <v>0</v>
      </c>
      <c r="O286" s="17">
        <f t="shared" ref="O286:O348" si="101">J286*N286</f>
        <v>0</v>
      </c>
      <c r="P286" s="17">
        <f t="shared" si="97"/>
        <v>0</v>
      </c>
      <c r="Q286" s="17">
        <f t="shared" ref="Q286:Q348" si="102">I286+P286</f>
        <v>0</v>
      </c>
      <c r="R286" s="49"/>
      <c r="S286" s="12"/>
    </row>
    <row r="287" spans="2:19" x14ac:dyDescent="0.25">
      <c r="B287" s="64" t="str">
        <f>IF(F287&lt;&gt;"",1+MAX($B$22:B286),"")</f>
        <v/>
      </c>
      <c r="C287" s="65"/>
      <c r="D287" s="66" t="s">
        <v>101</v>
      </c>
      <c r="E287" s="23"/>
      <c r="F287" s="39"/>
      <c r="G287" s="17"/>
      <c r="H287" s="17">
        <f t="shared" si="98"/>
        <v>0</v>
      </c>
      <c r="I287" s="17">
        <f t="shared" si="96"/>
        <v>0</v>
      </c>
      <c r="J287" s="15"/>
      <c r="K287" s="10">
        <f t="shared" si="99"/>
        <v>0</v>
      </c>
      <c r="L287" s="10"/>
      <c r="M287" s="17"/>
      <c r="N287" s="17">
        <f t="shared" si="100"/>
        <v>0</v>
      </c>
      <c r="O287" s="17">
        <f t="shared" si="101"/>
        <v>0</v>
      </c>
      <c r="P287" s="17">
        <f t="shared" si="97"/>
        <v>0</v>
      </c>
      <c r="Q287" s="17">
        <f t="shared" si="102"/>
        <v>0</v>
      </c>
      <c r="R287" s="49"/>
    </row>
    <row r="288" spans="2:19" x14ac:dyDescent="0.25">
      <c r="B288" s="48" t="str">
        <f>IF(F288&lt;&gt;"",1+MAX($B$22:B287),"")</f>
        <v/>
      </c>
      <c r="C288" s="52"/>
      <c r="D288" s="51"/>
      <c r="E288" s="23"/>
      <c r="F288" s="39"/>
      <c r="G288" s="17"/>
      <c r="H288" s="17">
        <f t="shared" si="98"/>
        <v>0</v>
      </c>
      <c r="I288" s="17">
        <f t="shared" si="96"/>
        <v>0</v>
      </c>
      <c r="J288" s="15"/>
      <c r="K288" s="10">
        <f t="shared" si="99"/>
        <v>0</v>
      </c>
      <c r="L288" s="10"/>
      <c r="M288" s="17"/>
      <c r="N288" s="17">
        <f t="shared" si="100"/>
        <v>0</v>
      </c>
      <c r="O288" s="17">
        <f t="shared" si="101"/>
        <v>0</v>
      </c>
      <c r="P288" s="17">
        <f t="shared" si="97"/>
        <v>0</v>
      </c>
      <c r="Q288" s="17">
        <f t="shared" si="102"/>
        <v>0</v>
      </c>
      <c r="R288" s="49"/>
    </row>
    <row r="289" spans="2:18" x14ac:dyDescent="0.25">
      <c r="B289" s="48" t="str">
        <f>IF(F289&lt;&gt;"",1+MAX($B$22:B288),"")</f>
        <v/>
      </c>
      <c r="C289" s="52"/>
      <c r="D289" s="51" t="s">
        <v>357</v>
      </c>
      <c r="E289" s="23"/>
      <c r="F289" s="39"/>
      <c r="G289" s="17"/>
      <c r="H289" s="17">
        <f t="shared" si="98"/>
        <v>0</v>
      </c>
      <c r="I289" s="17">
        <f t="shared" si="96"/>
        <v>0</v>
      </c>
      <c r="J289" s="15"/>
      <c r="K289" s="10">
        <f t="shared" si="99"/>
        <v>0</v>
      </c>
      <c r="L289" s="10"/>
      <c r="M289" s="17"/>
      <c r="N289" s="17">
        <f t="shared" si="100"/>
        <v>0</v>
      </c>
      <c r="O289" s="17">
        <f t="shared" si="101"/>
        <v>0</v>
      </c>
      <c r="P289" s="17">
        <f t="shared" si="97"/>
        <v>0</v>
      </c>
      <c r="Q289" s="17">
        <f t="shared" si="102"/>
        <v>0</v>
      </c>
      <c r="R289" s="49"/>
    </row>
    <row r="290" spans="2:18" ht="27.6" x14ac:dyDescent="0.25">
      <c r="B290" s="48">
        <f>IF(F290&lt;&gt;"",1+MAX($B$22:B289),"")</f>
        <v>138</v>
      </c>
      <c r="C290" s="123" t="s">
        <v>343</v>
      </c>
      <c r="D290" s="8" t="s">
        <v>358</v>
      </c>
      <c r="E290" s="23" t="s">
        <v>98</v>
      </c>
      <c r="F290" s="23">
        <v>1</v>
      </c>
      <c r="G290" s="17">
        <v>1885</v>
      </c>
      <c r="H290" s="17">
        <f t="shared" si="98"/>
        <v>2073.5</v>
      </c>
      <c r="I290" s="17">
        <f t="shared" si="96"/>
        <v>2073.5</v>
      </c>
      <c r="J290" s="15">
        <v>6.2354285714285709</v>
      </c>
      <c r="K290" s="10">
        <f t="shared" si="99"/>
        <v>6.2354285714285709</v>
      </c>
      <c r="L290" s="76" t="s">
        <v>659</v>
      </c>
      <c r="M290" s="77">
        <v>53.15</v>
      </c>
      <c r="N290" s="17">
        <f t="shared" si="100"/>
        <v>74.41</v>
      </c>
      <c r="O290" s="17">
        <f t="shared" si="101"/>
        <v>463.97823999999991</v>
      </c>
      <c r="P290" s="17">
        <f t="shared" si="97"/>
        <v>463.97823999999991</v>
      </c>
      <c r="Q290" s="17">
        <f t="shared" si="102"/>
        <v>2537.4782399999999</v>
      </c>
      <c r="R290" s="49"/>
    </row>
    <row r="291" spans="2:18" ht="41.4" x14ac:dyDescent="0.25">
      <c r="B291" s="48">
        <f>IF(F291&lt;&gt;"",1+MAX($B$22:B290),"")</f>
        <v>139</v>
      </c>
      <c r="C291" s="123"/>
      <c r="D291" s="8" t="s">
        <v>359</v>
      </c>
      <c r="E291" s="23" t="s">
        <v>98</v>
      </c>
      <c r="F291" s="23">
        <v>1</v>
      </c>
      <c r="G291" s="17">
        <v>2590</v>
      </c>
      <c r="H291" s="17">
        <f t="shared" si="98"/>
        <v>2849.0000000000005</v>
      </c>
      <c r="I291" s="17">
        <f t="shared" si="96"/>
        <v>2849.0000000000005</v>
      </c>
      <c r="J291" s="15">
        <v>8.5733245714285715</v>
      </c>
      <c r="K291" s="10">
        <f t="shared" si="99"/>
        <v>8.5733245714285715</v>
      </c>
      <c r="L291" s="76" t="s">
        <v>659</v>
      </c>
      <c r="M291" s="77">
        <v>53.15</v>
      </c>
      <c r="N291" s="17">
        <f t="shared" si="100"/>
        <v>74.41</v>
      </c>
      <c r="O291" s="17">
        <f t="shared" si="101"/>
        <v>637.94108136</v>
      </c>
      <c r="P291" s="17">
        <f t="shared" si="97"/>
        <v>637.94108136</v>
      </c>
      <c r="Q291" s="17">
        <f t="shared" si="102"/>
        <v>3486.9410813600007</v>
      </c>
      <c r="R291" s="49"/>
    </row>
    <row r="292" spans="2:18" ht="27.6" x14ac:dyDescent="0.25">
      <c r="B292" s="48">
        <f>IF(F292&lt;&gt;"",1+MAX($B$22:B291),"")</f>
        <v>140</v>
      </c>
      <c r="C292" s="123"/>
      <c r="D292" s="8" t="s">
        <v>360</v>
      </c>
      <c r="E292" s="23" t="s">
        <v>98</v>
      </c>
      <c r="F292" s="23">
        <v>1</v>
      </c>
      <c r="G292" s="17">
        <v>6195</v>
      </c>
      <c r="H292" s="17">
        <f t="shared" si="98"/>
        <v>6814.5000000000009</v>
      </c>
      <c r="I292" s="17">
        <f t="shared" si="96"/>
        <v>6814.5000000000009</v>
      </c>
      <c r="J292" s="15">
        <v>10.192870000000001</v>
      </c>
      <c r="K292" s="10">
        <f t="shared" si="99"/>
        <v>10.192870000000001</v>
      </c>
      <c r="L292" s="76" t="s">
        <v>659</v>
      </c>
      <c r="M292" s="77">
        <v>53.15</v>
      </c>
      <c r="N292" s="17">
        <f t="shared" si="100"/>
        <v>74.41</v>
      </c>
      <c r="O292" s="17">
        <f t="shared" si="101"/>
        <v>758.45145669999999</v>
      </c>
      <c r="P292" s="17">
        <f t="shared" si="97"/>
        <v>758.45145669999999</v>
      </c>
      <c r="Q292" s="17">
        <f t="shared" si="102"/>
        <v>7572.9514567000006</v>
      </c>
      <c r="R292" s="49"/>
    </row>
    <row r="293" spans="2:18" ht="41.4" x14ac:dyDescent="0.25">
      <c r="B293" s="48">
        <f>IF(F293&lt;&gt;"",1+MAX($B$22:B292),"")</f>
        <v>141</v>
      </c>
      <c r="C293" s="123"/>
      <c r="D293" s="8" t="s">
        <v>361</v>
      </c>
      <c r="E293" s="23" t="s">
        <v>98</v>
      </c>
      <c r="F293" s="23">
        <v>1</v>
      </c>
      <c r="G293" s="17">
        <v>2325</v>
      </c>
      <c r="H293" s="17">
        <f t="shared" si="98"/>
        <v>2557.5</v>
      </c>
      <c r="I293" s="17">
        <f t="shared" si="96"/>
        <v>2557.5</v>
      </c>
      <c r="J293" s="15">
        <v>7.6907678571428564</v>
      </c>
      <c r="K293" s="10">
        <f t="shared" si="99"/>
        <v>7.6907678571428564</v>
      </c>
      <c r="L293" s="76" t="s">
        <v>659</v>
      </c>
      <c r="M293" s="77">
        <v>53.15</v>
      </c>
      <c r="N293" s="17">
        <f t="shared" si="100"/>
        <v>74.41</v>
      </c>
      <c r="O293" s="17">
        <f t="shared" si="101"/>
        <v>572.27003624999986</v>
      </c>
      <c r="P293" s="17">
        <f t="shared" si="97"/>
        <v>572.27003624999986</v>
      </c>
      <c r="Q293" s="17">
        <f t="shared" si="102"/>
        <v>3129.77003625</v>
      </c>
      <c r="R293" s="49"/>
    </row>
    <row r="294" spans="2:18" ht="27.6" x14ac:dyDescent="0.25">
      <c r="B294" s="48">
        <f>IF(F294&lt;&gt;"",1+MAX($B$22:B293),"")</f>
        <v>142</v>
      </c>
      <c r="C294" s="123"/>
      <c r="D294" s="8" t="s">
        <v>362</v>
      </c>
      <c r="E294" s="23" t="s">
        <v>98</v>
      </c>
      <c r="F294" s="23">
        <v>1</v>
      </c>
      <c r="G294" s="17">
        <v>2325</v>
      </c>
      <c r="H294" s="17">
        <f t="shared" si="98"/>
        <v>2557.5</v>
      </c>
      <c r="I294" s="17">
        <f t="shared" si="96"/>
        <v>2557.5</v>
      </c>
      <c r="J294" s="15">
        <v>7.6907678571428564</v>
      </c>
      <c r="K294" s="10">
        <f t="shared" si="99"/>
        <v>7.6907678571428564</v>
      </c>
      <c r="L294" s="76" t="s">
        <v>659</v>
      </c>
      <c r="M294" s="77">
        <v>53.15</v>
      </c>
      <c r="N294" s="17">
        <f t="shared" si="100"/>
        <v>74.41</v>
      </c>
      <c r="O294" s="17">
        <f t="shared" si="101"/>
        <v>572.27003624999986</v>
      </c>
      <c r="P294" s="17">
        <f t="shared" si="97"/>
        <v>572.27003624999986</v>
      </c>
      <c r="Q294" s="17">
        <f t="shared" si="102"/>
        <v>3129.77003625</v>
      </c>
      <c r="R294" s="49"/>
    </row>
    <row r="295" spans="2:18" ht="27.6" x14ac:dyDescent="0.25">
      <c r="B295" s="48">
        <f>IF(F295&lt;&gt;"",1+MAX($B$22:B294),"")</f>
        <v>143</v>
      </c>
      <c r="C295" s="123"/>
      <c r="D295" s="8" t="s">
        <v>643</v>
      </c>
      <c r="E295" s="23" t="s">
        <v>98</v>
      </c>
      <c r="F295" s="23">
        <v>1</v>
      </c>
      <c r="G295" s="17">
        <v>2445</v>
      </c>
      <c r="H295" s="17">
        <f t="shared" si="98"/>
        <v>2689.5</v>
      </c>
      <c r="I295" s="17">
        <f t="shared" ref="I295:I300" si="103">F295*H295</f>
        <v>2689.5</v>
      </c>
      <c r="J295" s="15">
        <v>8.0913286830357141</v>
      </c>
      <c r="K295" s="10">
        <f t="shared" si="99"/>
        <v>8.0913286830357141</v>
      </c>
      <c r="L295" s="76" t="s">
        <v>659</v>
      </c>
      <c r="M295" s="77">
        <v>53.15</v>
      </c>
      <c r="N295" s="17">
        <f t="shared" si="100"/>
        <v>74.41</v>
      </c>
      <c r="O295" s="17">
        <f t="shared" si="101"/>
        <v>602.07576730468747</v>
      </c>
      <c r="P295" s="17">
        <f t="shared" ref="P295:P351" si="104">F295*O295</f>
        <v>602.07576730468747</v>
      </c>
      <c r="Q295" s="17">
        <f t="shared" si="102"/>
        <v>3291.5757673046874</v>
      </c>
      <c r="R295" s="49"/>
    </row>
    <row r="296" spans="2:18" x14ac:dyDescent="0.25">
      <c r="B296" s="48">
        <f>IF(F296&lt;&gt;"",1+MAX($B$22:B295),"")</f>
        <v>144</v>
      </c>
      <c r="C296" s="123"/>
      <c r="D296" s="8" t="s">
        <v>644</v>
      </c>
      <c r="E296" s="23" t="s">
        <v>98</v>
      </c>
      <c r="F296" s="23">
        <v>1</v>
      </c>
      <c r="G296" s="17">
        <v>2325</v>
      </c>
      <c r="H296" s="17">
        <f t="shared" si="98"/>
        <v>2557.5</v>
      </c>
      <c r="I296" s="17">
        <f t="shared" si="103"/>
        <v>2557.5</v>
      </c>
      <c r="J296" s="15">
        <v>7.6907678571428564</v>
      </c>
      <c r="K296" s="10">
        <f t="shared" si="99"/>
        <v>7.6907678571428564</v>
      </c>
      <c r="L296" s="76" t="s">
        <v>659</v>
      </c>
      <c r="M296" s="77">
        <v>53.15</v>
      </c>
      <c r="N296" s="17">
        <f t="shared" si="100"/>
        <v>74.41</v>
      </c>
      <c r="O296" s="17">
        <f t="shared" si="101"/>
        <v>572.27003624999986</v>
      </c>
      <c r="P296" s="17">
        <f t="shared" si="104"/>
        <v>572.27003624999986</v>
      </c>
      <c r="Q296" s="17">
        <f t="shared" si="102"/>
        <v>3129.77003625</v>
      </c>
      <c r="R296" s="49"/>
    </row>
    <row r="297" spans="2:18" ht="41.4" x14ac:dyDescent="0.25">
      <c r="B297" s="48">
        <f>IF(F297&lt;&gt;"",1+MAX($B$22:B296),"")</f>
        <v>145</v>
      </c>
      <c r="C297" s="123"/>
      <c r="D297" s="8" t="s">
        <v>363</v>
      </c>
      <c r="E297" s="23" t="s">
        <v>98</v>
      </c>
      <c r="F297" s="23">
        <v>1</v>
      </c>
      <c r="G297" s="17">
        <v>2095</v>
      </c>
      <c r="H297" s="17">
        <f t="shared" si="98"/>
        <v>2304.5</v>
      </c>
      <c r="I297" s="17">
        <f t="shared" si="103"/>
        <v>2304.5</v>
      </c>
      <c r="J297" s="15">
        <v>6.9294664559999983</v>
      </c>
      <c r="K297" s="10">
        <f t="shared" si="99"/>
        <v>6.9294664559999983</v>
      </c>
      <c r="L297" s="76" t="s">
        <v>659</v>
      </c>
      <c r="M297" s="77">
        <v>53.15</v>
      </c>
      <c r="N297" s="17">
        <f t="shared" si="100"/>
        <v>74.41</v>
      </c>
      <c r="O297" s="17">
        <f t="shared" si="101"/>
        <v>515.6215989909598</v>
      </c>
      <c r="P297" s="17">
        <f t="shared" si="104"/>
        <v>515.6215989909598</v>
      </c>
      <c r="Q297" s="17">
        <f t="shared" si="102"/>
        <v>2820.1215989909597</v>
      </c>
      <c r="R297" s="49"/>
    </row>
    <row r="298" spans="2:18" ht="27.6" x14ac:dyDescent="0.25">
      <c r="B298" s="48">
        <f>IF(F298&lt;&gt;"",1+MAX($B$22:B297),"")</f>
        <v>146</v>
      </c>
      <c r="C298" s="123"/>
      <c r="D298" s="8" t="s">
        <v>364</v>
      </c>
      <c r="E298" s="23" t="s">
        <v>98</v>
      </c>
      <c r="F298" s="23">
        <v>1</v>
      </c>
      <c r="G298" s="17">
        <v>2445</v>
      </c>
      <c r="H298" s="17">
        <f t="shared" si="98"/>
        <v>2689.5</v>
      </c>
      <c r="I298" s="17">
        <f t="shared" si="103"/>
        <v>2689.5</v>
      </c>
      <c r="J298" s="15">
        <v>8.0865714285714283</v>
      </c>
      <c r="K298" s="10">
        <f t="shared" si="99"/>
        <v>8.0865714285714283</v>
      </c>
      <c r="L298" s="76" t="s">
        <v>659</v>
      </c>
      <c r="M298" s="77">
        <v>53.15</v>
      </c>
      <c r="N298" s="17">
        <f t="shared" si="100"/>
        <v>74.41</v>
      </c>
      <c r="O298" s="17">
        <f t="shared" si="101"/>
        <v>601.72177999999997</v>
      </c>
      <c r="P298" s="17">
        <f t="shared" si="104"/>
        <v>601.72177999999997</v>
      </c>
      <c r="Q298" s="17">
        <f t="shared" si="102"/>
        <v>3291.2217799999999</v>
      </c>
      <c r="R298" s="49"/>
    </row>
    <row r="299" spans="2:18" ht="27.6" x14ac:dyDescent="0.25">
      <c r="B299" s="48">
        <f>IF(F299&lt;&gt;"",1+MAX($B$22:B298),"")</f>
        <v>147</v>
      </c>
      <c r="C299" s="123"/>
      <c r="D299" s="8" t="s">
        <v>365</v>
      </c>
      <c r="E299" s="23" t="s">
        <v>98</v>
      </c>
      <c r="F299" s="23">
        <v>1</v>
      </c>
      <c r="G299" s="17">
        <v>2360</v>
      </c>
      <c r="H299" s="17">
        <f t="shared" si="98"/>
        <v>2596</v>
      </c>
      <c r="I299" s="17">
        <f t="shared" si="103"/>
        <v>2596</v>
      </c>
      <c r="J299" s="15">
        <v>7.794675428571427</v>
      </c>
      <c r="K299" s="10">
        <f t="shared" si="99"/>
        <v>7.794675428571427</v>
      </c>
      <c r="L299" s="76" t="s">
        <v>659</v>
      </c>
      <c r="M299" s="77">
        <v>53.15</v>
      </c>
      <c r="N299" s="17">
        <f t="shared" si="100"/>
        <v>74.41</v>
      </c>
      <c r="O299" s="17">
        <f t="shared" si="101"/>
        <v>580.00179863999983</v>
      </c>
      <c r="P299" s="17">
        <f t="shared" si="104"/>
        <v>580.00179863999983</v>
      </c>
      <c r="Q299" s="17">
        <f t="shared" si="102"/>
        <v>3176.0017986399998</v>
      </c>
      <c r="R299" s="49"/>
    </row>
    <row r="300" spans="2:18" ht="27.6" x14ac:dyDescent="0.25">
      <c r="B300" s="48">
        <f>IF(F300&lt;&gt;"",1+MAX($B$22:B299),"")</f>
        <v>148</v>
      </c>
      <c r="C300" s="123"/>
      <c r="D300" s="8" t="s">
        <v>366</v>
      </c>
      <c r="E300" s="23" t="s">
        <v>98</v>
      </c>
      <c r="F300" s="23">
        <v>1</v>
      </c>
      <c r="G300" s="17">
        <v>2360</v>
      </c>
      <c r="H300" s="17">
        <f t="shared" si="98"/>
        <v>2596</v>
      </c>
      <c r="I300" s="17">
        <f t="shared" si="103"/>
        <v>2596</v>
      </c>
      <c r="J300" s="15">
        <v>7.794675428571427</v>
      </c>
      <c r="K300" s="10">
        <f t="shared" si="99"/>
        <v>7.794675428571427</v>
      </c>
      <c r="L300" s="76" t="s">
        <v>659</v>
      </c>
      <c r="M300" s="77">
        <v>53.15</v>
      </c>
      <c r="N300" s="17">
        <f t="shared" si="100"/>
        <v>74.41</v>
      </c>
      <c r="O300" s="17">
        <f t="shared" si="101"/>
        <v>580.00179863999983</v>
      </c>
      <c r="P300" s="17">
        <f t="shared" si="104"/>
        <v>580.00179863999983</v>
      </c>
      <c r="Q300" s="17">
        <f t="shared" si="102"/>
        <v>3176.0017986399998</v>
      </c>
      <c r="R300" s="49"/>
    </row>
    <row r="301" spans="2:18" x14ac:dyDescent="0.25">
      <c r="B301" s="48" t="str">
        <f>IF(F301&lt;&gt;"",1+MAX($B$22:B300),"")</f>
        <v/>
      </c>
      <c r="C301" s="123"/>
      <c r="D301" s="8"/>
      <c r="E301" s="23"/>
      <c r="F301" s="23"/>
      <c r="G301" s="17"/>
      <c r="H301" s="17">
        <f t="shared" si="98"/>
        <v>0</v>
      </c>
      <c r="I301" s="17">
        <f t="shared" ref="I301:I351" si="105">F301*H301</f>
        <v>0</v>
      </c>
      <c r="J301" s="15"/>
      <c r="K301" s="10">
        <f t="shared" si="99"/>
        <v>0</v>
      </c>
      <c r="L301" s="10"/>
      <c r="M301" s="17"/>
      <c r="N301" s="17">
        <f t="shared" si="100"/>
        <v>0</v>
      </c>
      <c r="O301" s="17">
        <f t="shared" si="101"/>
        <v>0</v>
      </c>
      <c r="P301" s="17">
        <f t="shared" si="104"/>
        <v>0</v>
      </c>
      <c r="Q301" s="17">
        <f t="shared" si="102"/>
        <v>0</v>
      </c>
      <c r="R301" s="49"/>
    </row>
    <row r="302" spans="2:18" x14ac:dyDescent="0.25">
      <c r="B302" s="48" t="str">
        <f>IF(F302&lt;&gt;"",1+MAX($B$22:B301),"")</f>
        <v/>
      </c>
      <c r="C302" s="123"/>
      <c r="D302" s="51" t="s">
        <v>367</v>
      </c>
      <c r="E302" s="23"/>
      <c r="F302" s="23"/>
      <c r="G302" s="17"/>
      <c r="H302" s="17">
        <f t="shared" si="98"/>
        <v>0</v>
      </c>
      <c r="I302" s="17">
        <f t="shared" si="105"/>
        <v>0</v>
      </c>
      <c r="J302" s="15"/>
      <c r="K302" s="10">
        <f t="shared" si="99"/>
        <v>0</v>
      </c>
      <c r="L302" s="10"/>
      <c r="M302" s="17"/>
      <c r="N302" s="17">
        <f t="shared" si="100"/>
        <v>0</v>
      </c>
      <c r="O302" s="17">
        <f t="shared" si="101"/>
        <v>0</v>
      </c>
      <c r="P302" s="17">
        <f t="shared" si="104"/>
        <v>0</v>
      </c>
      <c r="Q302" s="17">
        <f t="shared" si="102"/>
        <v>0</v>
      </c>
      <c r="R302" s="49"/>
    </row>
    <row r="303" spans="2:18" x14ac:dyDescent="0.25">
      <c r="B303" s="48">
        <f>IF(F303&lt;&gt;"",1+MAX($B$22:B302),"")</f>
        <v>149</v>
      </c>
      <c r="C303" s="123"/>
      <c r="D303" s="8" t="s">
        <v>368</v>
      </c>
      <c r="E303" s="23" t="s">
        <v>98</v>
      </c>
      <c r="F303" s="23">
        <v>1</v>
      </c>
      <c r="G303" s="17">
        <v>560</v>
      </c>
      <c r="H303" s="17">
        <f t="shared" si="98"/>
        <v>616</v>
      </c>
      <c r="I303" s="17">
        <f t="shared" si="105"/>
        <v>616</v>
      </c>
      <c r="J303" s="15">
        <v>4.5995950476190473</v>
      </c>
      <c r="K303" s="10">
        <f t="shared" si="99"/>
        <v>4.5995950476190473</v>
      </c>
      <c r="L303" s="76" t="s">
        <v>659</v>
      </c>
      <c r="M303" s="77">
        <v>53.15</v>
      </c>
      <c r="N303" s="17">
        <f t="shared" si="100"/>
        <v>74.41</v>
      </c>
      <c r="O303" s="17">
        <f t="shared" si="101"/>
        <v>342.25586749333331</v>
      </c>
      <c r="P303" s="17">
        <f t="shared" si="104"/>
        <v>342.25586749333331</v>
      </c>
      <c r="Q303" s="17">
        <f t="shared" si="102"/>
        <v>958.25586749333331</v>
      </c>
      <c r="R303" s="49"/>
    </row>
    <row r="304" spans="2:18" x14ac:dyDescent="0.25">
      <c r="B304" s="48">
        <f>IF(F304&lt;&gt;"",1+MAX($B$22:B303),"")</f>
        <v>150</v>
      </c>
      <c r="C304" s="123"/>
      <c r="D304" s="8" t="s">
        <v>369</v>
      </c>
      <c r="E304" s="23" t="s">
        <v>98</v>
      </c>
      <c r="F304" s="23">
        <v>1</v>
      </c>
      <c r="G304" s="17">
        <v>705</v>
      </c>
      <c r="H304" s="17">
        <f t="shared" si="98"/>
        <v>775.50000000000011</v>
      </c>
      <c r="I304" s="17">
        <f t="shared" si="105"/>
        <v>775.50000000000011</v>
      </c>
      <c r="J304" s="15">
        <v>5.74949380952381</v>
      </c>
      <c r="K304" s="10">
        <f t="shared" si="99"/>
        <v>5.74949380952381</v>
      </c>
      <c r="L304" s="76" t="s">
        <v>659</v>
      </c>
      <c r="M304" s="77">
        <v>53.15</v>
      </c>
      <c r="N304" s="17">
        <f t="shared" si="100"/>
        <v>74.41</v>
      </c>
      <c r="O304" s="17">
        <f t="shared" si="101"/>
        <v>427.81983436666667</v>
      </c>
      <c r="P304" s="17">
        <f t="shared" si="104"/>
        <v>427.81983436666667</v>
      </c>
      <c r="Q304" s="17">
        <f t="shared" si="102"/>
        <v>1203.3198343666668</v>
      </c>
      <c r="R304" s="49"/>
    </row>
    <row r="305" spans="2:19" x14ac:dyDescent="0.25">
      <c r="B305" s="48">
        <f>IF(F305&lt;&gt;"",1+MAX($B$22:B304),"")</f>
        <v>151</v>
      </c>
      <c r="C305" s="123"/>
      <c r="D305" s="8" t="s">
        <v>370</v>
      </c>
      <c r="E305" s="23" t="s">
        <v>98</v>
      </c>
      <c r="F305" s="23">
        <v>2</v>
      </c>
      <c r="G305" s="17">
        <v>795</v>
      </c>
      <c r="H305" s="17">
        <f t="shared" si="98"/>
        <v>874.50000000000011</v>
      </c>
      <c r="I305" s="17">
        <f t="shared" si="105"/>
        <v>1749.0000000000002</v>
      </c>
      <c r="J305" s="15">
        <v>6.515326384952381</v>
      </c>
      <c r="K305" s="10">
        <f t="shared" si="99"/>
        <v>13.030652769904762</v>
      </c>
      <c r="L305" s="76" t="s">
        <v>659</v>
      </c>
      <c r="M305" s="77">
        <v>53.15</v>
      </c>
      <c r="N305" s="17">
        <f t="shared" si="100"/>
        <v>74.41</v>
      </c>
      <c r="O305" s="17">
        <f t="shared" si="101"/>
        <v>484.80543630430662</v>
      </c>
      <c r="P305" s="17">
        <f t="shared" si="104"/>
        <v>969.61087260861325</v>
      </c>
      <c r="Q305" s="17">
        <f t="shared" si="102"/>
        <v>2718.6108726086136</v>
      </c>
      <c r="R305" s="49"/>
    </row>
    <row r="306" spans="2:19" ht="69" x14ac:dyDescent="0.25">
      <c r="B306" s="48">
        <f>IF(F306&lt;&gt;"",1+MAX($B$22:B305),"")</f>
        <v>152</v>
      </c>
      <c r="C306" s="123"/>
      <c r="D306" s="8" t="s">
        <v>371</v>
      </c>
      <c r="E306" s="23" t="s">
        <v>98</v>
      </c>
      <c r="F306" s="23">
        <v>2</v>
      </c>
      <c r="G306" s="17">
        <v>845</v>
      </c>
      <c r="H306" s="17">
        <f t="shared" si="98"/>
        <v>929.50000000000011</v>
      </c>
      <c r="I306" s="17">
        <f t="shared" si="105"/>
        <v>1859.0000000000002</v>
      </c>
      <c r="J306" s="15">
        <v>6.8993925714285709</v>
      </c>
      <c r="K306" s="10">
        <f t="shared" si="99"/>
        <v>13.798785142857142</v>
      </c>
      <c r="L306" s="76" t="s">
        <v>659</v>
      </c>
      <c r="M306" s="77">
        <v>53.15</v>
      </c>
      <c r="N306" s="17">
        <f t="shared" si="100"/>
        <v>74.41</v>
      </c>
      <c r="O306" s="17">
        <f t="shared" si="101"/>
        <v>513.38380123999991</v>
      </c>
      <c r="P306" s="17">
        <f t="shared" si="104"/>
        <v>1026.7676024799998</v>
      </c>
      <c r="Q306" s="17">
        <f t="shared" si="102"/>
        <v>2885.7676024800003</v>
      </c>
      <c r="R306" s="49"/>
    </row>
    <row r="307" spans="2:19" ht="27.6" x14ac:dyDescent="0.25">
      <c r="B307" s="48">
        <f>IF(F307&lt;&gt;"",1+MAX($B$22:B306),"")</f>
        <v>153</v>
      </c>
      <c r="C307" s="123"/>
      <c r="D307" s="8" t="s">
        <v>372</v>
      </c>
      <c r="E307" s="23" t="s">
        <v>98</v>
      </c>
      <c r="F307" s="23">
        <v>1</v>
      </c>
      <c r="G307" s="17">
        <v>845</v>
      </c>
      <c r="H307" s="17">
        <f t="shared" si="98"/>
        <v>929.50000000000011</v>
      </c>
      <c r="I307" s="17">
        <f t="shared" si="105"/>
        <v>929.50000000000011</v>
      </c>
      <c r="J307" s="15">
        <v>6.8993925714285709</v>
      </c>
      <c r="K307" s="10">
        <f t="shared" si="99"/>
        <v>6.8993925714285709</v>
      </c>
      <c r="L307" s="76" t="s">
        <v>659</v>
      </c>
      <c r="M307" s="77">
        <v>53.15</v>
      </c>
      <c r="N307" s="17">
        <f t="shared" si="100"/>
        <v>74.41</v>
      </c>
      <c r="O307" s="17">
        <f t="shared" si="101"/>
        <v>513.38380123999991</v>
      </c>
      <c r="P307" s="17">
        <f t="shared" si="104"/>
        <v>513.38380123999991</v>
      </c>
      <c r="Q307" s="17">
        <f t="shared" si="102"/>
        <v>1442.8838012400001</v>
      </c>
      <c r="R307" s="49"/>
    </row>
    <row r="308" spans="2:19" ht="55.2" x14ac:dyDescent="0.25">
      <c r="B308" s="48">
        <f>IF(F308&lt;&gt;"",1+MAX($B$22:B307),"")</f>
        <v>154</v>
      </c>
      <c r="C308" s="123"/>
      <c r="D308" s="8" t="s">
        <v>373</v>
      </c>
      <c r="E308" s="23" t="s">
        <v>98</v>
      </c>
      <c r="F308" s="23">
        <v>1</v>
      </c>
      <c r="G308" s="17">
        <v>1375</v>
      </c>
      <c r="H308" s="17">
        <f t="shared" si="98"/>
        <v>1512.5000000000002</v>
      </c>
      <c r="I308" s="17">
        <f t="shared" si="105"/>
        <v>1512.5000000000002</v>
      </c>
      <c r="J308" s="15">
        <v>11.49898761904762</v>
      </c>
      <c r="K308" s="10">
        <f t="shared" si="99"/>
        <v>11.49898761904762</v>
      </c>
      <c r="L308" s="76" t="s">
        <v>659</v>
      </c>
      <c r="M308" s="77">
        <v>53.15</v>
      </c>
      <c r="N308" s="17">
        <f t="shared" si="100"/>
        <v>74.41</v>
      </c>
      <c r="O308" s="17">
        <f t="shared" si="101"/>
        <v>855.63966873333334</v>
      </c>
      <c r="P308" s="17">
        <f t="shared" si="104"/>
        <v>855.63966873333334</v>
      </c>
      <c r="Q308" s="17">
        <f t="shared" si="102"/>
        <v>2368.1396687333336</v>
      </c>
      <c r="R308" s="49"/>
    </row>
    <row r="309" spans="2:19" ht="55.2" x14ac:dyDescent="0.25">
      <c r="B309" s="48">
        <f>IF(F309&lt;&gt;"",1+MAX($B$22:B308),"")</f>
        <v>155</v>
      </c>
      <c r="C309" s="123"/>
      <c r="D309" s="8" t="s">
        <v>374</v>
      </c>
      <c r="E309" s="23" t="s">
        <v>98</v>
      </c>
      <c r="F309" s="23">
        <v>1</v>
      </c>
      <c r="G309" s="17">
        <v>795</v>
      </c>
      <c r="H309" s="17">
        <f t="shared" si="98"/>
        <v>874.50000000000011</v>
      </c>
      <c r="I309" s="17">
        <f t="shared" si="105"/>
        <v>874.50000000000011</v>
      </c>
      <c r="J309" s="15">
        <v>6.515326384952381</v>
      </c>
      <c r="K309" s="10">
        <f t="shared" si="99"/>
        <v>6.515326384952381</v>
      </c>
      <c r="L309" s="76" t="s">
        <v>659</v>
      </c>
      <c r="M309" s="77">
        <v>53.15</v>
      </c>
      <c r="N309" s="17">
        <f t="shared" si="100"/>
        <v>74.41</v>
      </c>
      <c r="O309" s="17">
        <f t="shared" si="101"/>
        <v>484.80543630430662</v>
      </c>
      <c r="P309" s="17">
        <f t="shared" si="104"/>
        <v>484.80543630430662</v>
      </c>
      <c r="Q309" s="17">
        <f t="shared" si="102"/>
        <v>1359.3054363043068</v>
      </c>
      <c r="R309" s="49"/>
    </row>
    <row r="310" spans="2:19" x14ac:dyDescent="0.25">
      <c r="B310" s="48">
        <f>IF(F310&lt;&gt;"",1+MAX($B$22:B309),"")</f>
        <v>156</v>
      </c>
      <c r="C310" s="123"/>
      <c r="D310" s="8" t="s">
        <v>375</v>
      </c>
      <c r="E310" s="23" t="s">
        <v>98</v>
      </c>
      <c r="F310" s="23">
        <v>1</v>
      </c>
      <c r="G310" s="17">
        <v>845</v>
      </c>
      <c r="H310" s="17">
        <f t="shared" si="98"/>
        <v>929.50000000000011</v>
      </c>
      <c r="I310" s="17">
        <f t="shared" si="105"/>
        <v>929.50000000000011</v>
      </c>
      <c r="J310" s="15">
        <v>6.8993925714285709</v>
      </c>
      <c r="K310" s="10">
        <f t="shared" si="99"/>
        <v>6.8993925714285709</v>
      </c>
      <c r="L310" s="76" t="s">
        <v>659</v>
      </c>
      <c r="M310" s="77">
        <v>53.15</v>
      </c>
      <c r="N310" s="17">
        <f t="shared" si="100"/>
        <v>74.41</v>
      </c>
      <c r="O310" s="17">
        <f t="shared" si="101"/>
        <v>513.38380123999991</v>
      </c>
      <c r="P310" s="17">
        <f t="shared" si="104"/>
        <v>513.38380123999991</v>
      </c>
      <c r="Q310" s="17">
        <f t="shared" si="102"/>
        <v>1442.8838012400001</v>
      </c>
      <c r="R310" s="49"/>
    </row>
    <row r="311" spans="2:19" x14ac:dyDescent="0.25">
      <c r="B311" s="48">
        <f>IF(F311&lt;&gt;"",1+MAX($B$22:B310),"")</f>
        <v>157</v>
      </c>
      <c r="C311" s="123"/>
      <c r="D311" s="8" t="s">
        <v>376</v>
      </c>
      <c r="E311" s="23" t="s">
        <v>98</v>
      </c>
      <c r="F311" s="23">
        <v>1</v>
      </c>
      <c r="G311" s="17">
        <v>845</v>
      </c>
      <c r="H311" s="17">
        <f t="shared" si="98"/>
        <v>929.50000000000011</v>
      </c>
      <c r="I311" s="17">
        <f t="shared" si="105"/>
        <v>929.50000000000011</v>
      </c>
      <c r="J311" s="15">
        <v>6.8993925714285709</v>
      </c>
      <c r="K311" s="10">
        <f t="shared" si="99"/>
        <v>6.8993925714285709</v>
      </c>
      <c r="L311" s="76" t="s">
        <v>659</v>
      </c>
      <c r="M311" s="77">
        <v>53.15</v>
      </c>
      <c r="N311" s="17">
        <f t="shared" si="100"/>
        <v>74.41</v>
      </c>
      <c r="O311" s="17">
        <f t="shared" si="101"/>
        <v>513.38380123999991</v>
      </c>
      <c r="P311" s="17">
        <f t="shared" si="104"/>
        <v>513.38380123999991</v>
      </c>
      <c r="Q311" s="17">
        <f t="shared" si="102"/>
        <v>1442.8838012400001</v>
      </c>
      <c r="R311" s="49"/>
    </row>
    <row r="312" spans="2:19" x14ac:dyDescent="0.25">
      <c r="B312" s="48" t="str">
        <f>IF(F312&lt;&gt;"",1+MAX($B$22:B311),"")</f>
        <v/>
      </c>
      <c r="C312" s="52"/>
      <c r="D312" s="8"/>
      <c r="E312" s="23"/>
      <c r="F312" s="23"/>
      <c r="G312" s="17"/>
      <c r="H312" s="17">
        <f t="shared" si="98"/>
        <v>0</v>
      </c>
      <c r="I312" s="17">
        <f t="shared" si="105"/>
        <v>0</v>
      </c>
      <c r="J312" s="15"/>
      <c r="K312" s="10">
        <f t="shared" si="99"/>
        <v>0</v>
      </c>
      <c r="L312" s="10"/>
      <c r="M312" s="17"/>
      <c r="N312" s="17">
        <f t="shared" si="100"/>
        <v>0</v>
      </c>
      <c r="O312" s="17">
        <f t="shared" si="101"/>
        <v>0</v>
      </c>
      <c r="P312" s="17">
        <f t="shared" si="104"/>
        <v>0</v>
      </c>
      <c r="Q312" s="17">
        <f t="shared" si="102"/>
        <v>0</v>
      </c>
      <c r="R312" s="49"/>
    </row>
    <row r="313" spans="2:19" x14ac:dyDescent="0.25">
      <c r="B313" s="64" t="str">
        <f>IF(F313&lt;&gt;"",1+MAX($B$22:B312),"")</f>
        <v/>
      </c>
      <c r="C313" s="65"/>
      <c r="D313" s="66" t="s">
        <v>102</v>
      </c>
      <c r="E313" s="23"/>
      <c r="F313" s="39"/>
      <c r="G313" s="17"/>
      <c r="H313" s="17">
        <f t="shared" si="98"/>
        <v>0</v>
      </c>
      <c r="I313" s="17">
        <f t="shared" si="105"/>
        <v>0</v>
      </c>
      <c r="J313" s="15"/>
      <c r="K313" s="10">
        <f t="shared" si="99"/>
        <v>0</v>
      </c>
      <c r="L313" s="10"/>
      <c r="M313" s="17"/>
      <c r="N313" s="17">
        <f t="shared" si="100"/>
        <v>0</v>
      </c>
      <c r="O313" s="17">
        <f t="shared" si="101"/>
        <v>0</v>
      </c>
      <c r="P313" s="17">
        <f t="shared" si="104"/>
        <v>0</v>
      </c>
      <c r="Q313" s="17">
        <f t="shared" si="102"/>
        <v>0</v>
      </c>
      <c r="R313" s="49"/>
    </row>
    <row r="314" spans="2:19" x14ac:dyDescent="0.25">
      <c r="B314" s="48">
        <f>IF(F314&lt;&gt;"",1+MAX($B$22:B313),"")</f>
        <v>158</v>
      </c>
      <c r="C314" s="52"/>
      <c r="D314" s="8" t="s">
        <v>103</v>
      </c>
      <c r="E314" s="23" t="s">
        <v>98</v>
      </c>
      <c r="F314" s="39">
        <v>11</v>
      </c>
      <c r="G314" s="17">
        <v>410</v>
      </c>
      <c r="H314" s="17">
        <f t="shared" si="98"/>
        <v>451.00000000000006</v>
      </c>
      <c r="I314" s="17">
        <f t="shared" si="105"/>
        <v>4961.0000000000009</v>
      </c>
      <c r="J314" s="15">
        <v>1.98</v>
      </c>
      <c r="K314" s="10">
        <f t="shared" si="99"/>
        <v>21.78</v>
      </c>
      <c r="L314" s="76" t="s">
        <v>659</v>
      </c>
      <c r="M314" s="77">
        <v>53.15</v>
      </c>
      <c r="N314" s="17">
        <f t="shared" si="100"/>
        <v>74.41</v>
      </c>
      <c r="O314" s="17">
        <f t="shared" si="101"/>
        <v>147.33179999999999</v>
      </c>
      <c r="P314" s="17">
        <f t="shared" si="104"/>
        <v>1620.6497999999999</v>
      </c>
      <c r="Q314" s="17">
        <f t="shared" si="102"/>
        <v>6581.6498000000011</v>
      </c>
      <c r="R314" s="49"/>
    </row>
    <row r="315" spans="2:19" ht="151.80000000000001" x14ac:dyDescent="0.25">
      <c r="B315" s="48">
        <f>IF(F315&lt;&gt;"",1+MAX($B$22:B314),"")</f>
        <v>159</v>
      </c>
      <c r="C315" s="123" t="s">
        <v>343</v>
      </c>
      <c r="D315" s="8" t="s">
        <v>377</v>
      </c>
      <c r="E315" s="23" t="s">
        <v>98</v>
      </c>
      <c r="F315" s="23">
        <v>4</v>
      </c>
      <c r="G315" s="17">
        <v>570</v>
      </c>
      <c r="H315" s="17">
        <f t="shared" si="98"/>
        <v>627</v>
      </c>
      <c r="I315" s="17">
        <f t="shared" si="105"/>
        <v>2508</v>
      </c>
      <c r="J315" s="15">
        <v>2.25</v>
      </c>
      <c r="K315" s="10">
        <f t="shared" si="99"/>
        <v>9</v>
      </c>
      <c r="L315" s="76" t="s">
        <v>659</v>
      </c>
      <c r="M315" s="77">
        <v>53.15</v>
      </c>
      <c r="N315" s="17">
        <f t="shared" si="100"/>
        <v>74.41</v>
      </c>
      <c r="O315" s="17">
        <f t="shared" si="101"/>
        <v>167.42249999999999</v>
      </c>
      <c r="P315" s="17">
        <f t="shared" si="104"/>
        <v>669.68999999999994</v>
      </c>
      <c r="Q315" s="17">
        <f t="shared" si="102"/>
        <v>3177.69</v>
      </c>
      <c r="R315" s="49"/>
    </row>
    <row r="316" spans="2:19" ht="124.2" x14ac:dyDescent="0.25">
      <c r="B316" s="48">
        <f>IF(F316&lt;&gt;"",1+MAX($B$22:B315),"")</f>
        <v>160</v>
      </c>
      <c r="C316" s="123"/>
      <c r="D316" s="8" t="s">
        <v>378</v>
      </c>
      <c r="E316" s="23" t="s">
        <v>98</v>
      </c>
      <c r="F316" s="23">
        <v>1</v>
      </c>
      <c r="G316" s="17">
        <v>690</v>
      </c>
      <c r="H316" s="17">
        <f t="shared" si="98"/>
        <v>759.00000000000011</v>
      </c>
      <c r="I316" s="17">
        <f t="shared" si="105"/>
        <v>759.00000000000011</v>
      </c>
      <c r="J316" s="15">
        <v>2.25</v>
      </c>
      <c r="K316" s="10">
        <f t="shared" si="99"/>
        <v>2.25</v>
      </c>
      <c r="L316" s="76" t="s">
        <v>659</v>
      </c>
      <c r="M316" s="77">
        <v>53.15</v>
      </c>
      <c r="N316" s="17">
        <f t="shared" si="100"/>
        <v>74.41</v>
      </c>
      <c r="O316" s="17">
        <f t="shared" si="101"/>
        <v>167.42249999999999</v>
      </c>
      <c r="P316" s="17">
        <f t="shared" si="104"/>
        <v>167.42249999999999</v>
      </c>
      <c r="Q316" s="17">
        <f t="shared" si="102"/>
        <v>926.42250000000013</v>
      </c>
      <c r="R316" s="49"/>
    </row>
    <row r="317" spans="2:19" x14ac:dyDescent="0.25">
      <c r="B317" s="48">
        <f>IF(F317&lt;&gt;"",1+MAX($B$22:B316),"")</f>
        <v>161</v>
      </c>
      <c r="C317" s="52"/>
      <c r="D317" s="8" t="s">
        <v>104</v>
      </c>
      <c r="E317" s="23" t="s">
        <v>98</v>
      </c>
      <c r="F317" s="39">
        <v>6</v>
      </c>
      <c r="G317" s="17">
        <v>340</v>
      </c>
      <c r="H317" s="17">
        <f t="shared" si="98"/>
        <v>374.00000000000006</v>
      </c>
      <c r="I317" s="17">
        <f t="shared" si="105"/>
        <v>2244.0000000000005</v>
      </c>
      <c r="J317" s="15">
        <v>1.85</v>
      </c>
      <c r="K317" s="10">
        <f t="shared" si="99"/>
        <v>11.100000000000001</v>
      </c>
      <c r="L317" s="76" t="s">
        <v>659</v>
      </c>
      <c r="M317" s="77">
        <v>53.15</v>
      </c>
      <c r="N317" s="17">
        <f t="shared" si="100"/>
        <v>74.41</v>
      </c>
      <c r="O317" s="17">
        <f t="shared" si="101"/>
        <v>137.6585</v>
      </c>
      <c r="P317" s="17">
        <f t="shared" si="104"/>
        <v>825.95100000000002</v>
      </c>
      <c r="Q317" s="17">
        <f t="shared" si="102"/>
        <v>3069.9510000000005</v>
      </c>
      <c r="R317" s="49"/>
    </row>
    <row r="318" spans="2:19" x14ac:dyDescent="0.25">
      <c r="B318" s="48" t="str">
        <f>IF(F318&lt;&gt;"",1+MAX($B$22:B317),"")</f>
        <v/>
      </c>
      <c r="C318" s="52"/>
      <c r="D318" s="8"/>
      <c r="E318" s="23"/>
      <c r="F318" s="39"/>
      <c r="G318" s="17"/>
      <c r="H318" s="17">
        <f t="shared" si="98"/>
        <v>0</v>
      </c>
      <c r="I318" s="17">
        <f t="shared" si="105"/>
        <v>0</v>
      </c>
      <c r="J318" s="15"/>
      <c r="K318" s="10">
        <f t="shared" si="99"/>
        <v>0</v>
      </c>
      <c r="L318" s="10"/>
      <c r="M318" s="17"/>
      <c r="N318" s="17">
        <f t="shared" si="100"/>
        <v>0</v>
      </c>
      <c r="O318" s="17">
        <f t="shared" si="101"/>
        <v>0</v>
      </c>
      <c r="P318" s="17">
        <f t="shared" si="104"/>
        <v>0</v>
      </c>
      <c r="Q318" s="17">
        <f t="shared" si="102"/>
        <v>0</v>
      </c>
      <c r="R318" s="49"/>
    </row>
    <row r="319" spans="2:19" x14ac:dyDescent="0.25">
      <c r="B319" s="64" t="str">
        <f>IF(F319&lt;&gt;"",1+MAX($B$22:B318),"")</f>
        <v/>
      </c>
      <c r="C319" s="65"/>
      <c r="D319" s="66" t="s">
        <v>105</v>
      </c>
      <c r="E319" s="23"/>
      <c r="F319" s="39"/>
      <c r="G319" s="17"/>
      <c r="H319" s="17">
        <f t="shared" si="98"/>
        <v>0</v>
      </c>
      <c r="I319" s="17">
        <f t="shared" si="105"/>
        <v>0</v>
      </c>
      <c r="J319" s="15"/>
      <c r="K319" s="10">
        <f t="shared" si="99"/>
        <v>0</v>
      </c>
      <c r="L319" s="10"/>
      <c r="M319" s="17"/>
      <c r="N319" s="17">
        <f t="shared" si="100"/>
        <v>0</v>
      </c>
      <c r="O319" s="17">
        <f t="shared" si="101"/>
        <v>0</v>
      </c>
      <c r="P319" s="17">
        <f t="shared" si="104"/>
        <v>0</v>
      </c>
      <c r="Q319" s="17">
        <f t="shared" si="102"/>
        <v>0</v>
      </c>
      <c r="R319" s="49"/>
    </row>
    <row r="320" spans="2:19" ht="27.6" x14ac:dyDescent="0.25">
      <c r="B320" s="48">
        <f>IF(F320&lt;&gt;"",1+MAX($B$22:B319),"")</f>
        <v>162</v>
      </c>
      <c r="C320" s="123" t="s">
        <v>343</v>
      </c>
      <c r="D320" s="8" t="s">
        <v>379</v>
      </c>
      <c r="E320" s="23" t="s">
        <v>98</v>
      </c>
      <c r="F320" s="23">
        <v>1</v>
      </c>
      <c r="G320" s="17">
        <v>1242</v>
      </c>
      <c r="H320" s="17">
        <f t="shared" si="98"/>
        <v>1366.2</v>
      </c>
      <c r="I320" s="17">
        <f t="shared" si="105"/>
        <v>1366.2</v>
      </c>
      <c r="J320" s="15">
        <v>10.644254249999998</v>
      </c>
      <c r="K320" s="10">
        <f t="shared" si="99"/>
        <v>10.644254249999998</v>
      </c>
      <c r="L320" s="76" t="s">
        <v>676</v>
      </c>
      <c r="M320" s="77">
        <v>57.65</v>
      </c>
      <c r="N320" s="17">
        <f t="shared" si="100"/>
        <v>80.709999999999994</v>
      </c>
      <c r="O320" s="17">
        <f t="shared" si="101"/>
        <v>859.09776051749975</v>
      </c>
      <c r="P320" s="17">
        <f t="shared" si="104"/>
        <v>859.09776051749975</v>
      </c>
      <c r="Q320" s="17">
        <f t="shared" si="102"/>
        <v>2225.2977605174997</v>
      </c>
      <c r="R320" s="49"/>
      <c r="S320" s="2"/>
    </row>
    <row r="321" spans="2:19" ht="27.6" x14ac:dyDescent="0.25">
      <c r="B321" s="48">
        <f>IF(F321&lt;&gt;"",1+MAX($B$22:B320),"")</f>
        <v>163</v>
      </c>
      <c r="C321" s="123"/>
      <c r="D321" s="8" t="s">
        <v>380</v>
      </c>
      <c r="E321" s="23" t="s">
        <v>98</v>
      </c>
      <c r="F321" s="23">
        <v>1</v>
      </c>
      <c r="G321" s="17">
        <v>396</v>
      </c>
      <c r="H321" s="17">
        <f t="shared" si="98"/>
        <v>435.6</v>
      </c>
      <c r="I321" s="17">
        <f t="shared" si="105"/>
        <v>435.6</v>
      </c>
      <c r="J321" s="15">
        <v>3.405402333333333</v>
      </c>
      <c r="K321" s="10">
        <f t="shared" si="99"/>
        <v>3.405402333333333</v>
      </c>
      <c r="L321" s="76" t="s">
        <v>676</v>
      </c>
      <c r="M321" s="77">
        <v>57.65</v>
      </c>
      <c r="N321" s="17">
        <f t="shared" si="100"/>
        <v>80.709999999999994</v>
      </c>
      <c r="O321" s="17">
        <f t="shared" si="101"/>
        <v>274.85002232333329</v>
      </c>
      <c r="P321" s="17">
        <f t="shared" si="104"/>
        <v>274.85002232333329</v>
      </c>
      <c r="Q321" s="17">
        <f t="shared" si="102"/>
        <v>710.45002232333331</v>
      </c>
      <c r="R321" s="49"/>
      <c r="S321" s="2"/>
    </row>
    <row r="322" spans="2:19" ht="27.6" customHeight="1" x14ac:dyDescent="0.25">
      <c r="B322" s="48">
        <f>IF(F322&lt;&gt;"",1+MAX($B$22:B321),"")</f>
        <v>164</v>
      </c>
      <c r="C322" s="123"/>
      <c r="D322" s="8" t="s">
        <v>381</v>
      </c>
      <c r="E322" s="23" t="s">
        <v>98</v>
      </c>
      <c r="F322" s="23">
        <v>1</v>
      </c>
      <c r="G322" s="17">
        <v>768</v>
      </c>
      <c r="H322" s="17">
        <f t="shared" si="98"/>
        <v>844.80000000000007</v>
      </c>
      <c r="I322" s="17">
        <f t="shared" si="105"/>
        <v>844.80000000000007</v>
      </c>
      <c r="J322" s="15">
        <v>6.5684999999999993</v>
      </c>
      <c r="K322" s="10">
        <f t="shared" si="99"/>
        <v>6.5684999999999993</v>
      </c>
      <c r="L322" s="76" t="s">
        <v>676</v>
      </c>
      <c r="M322" s="77">
        <v>57.65</v>
      </c>
      <c r="N322" s="17">
        <f t="shared" si="100"/>
        <v>80.709999999999994</v>
      </c>
      <c r="O322" s="17">
        <f t="shared" si="101"/>
        <v>530.1436349999999</v>
      </c>
      <c r="P322" s="17">
        <f t="shared" si="104"/>
        <v>530.1436349999999</v>
      </c>
      <c r="Q322" s="17">
        <f t="shared" si="102"/>
        <v>1374.9436350000001</v>
      </c>
      <c r="R322" s="49"/>
      <c r="S322" s="2"/>
    </row>
    <row r="323" spans="2:19" x14ac:dyDescent="0.25">
      <c r="B323" s="48">
        <f>IF(F323&lt;&gt;"",1+MAX($B$22:B322),"")</f>
        <v>165</v>
      </c>
      <c r="C323" s="123"/>
      <c r="D323" s="8" t="s">
        <v>382</v>
      </c>
      <c r="E323" s="23" t="s">
        <v>98</v>
      </c>
      <c r="F323" s="23">
        <v>1</v>
      </c>
      <c r="G323" s="17">
        <v>780</v>
      </c>
      <c r="H323" s="17">
        <f t="shared" si="98"/>
        <v>858.00000000000011</v>
      </c>
      <c r="I323" s="17">
        <f t="shared" si="105"/>
        <v>858.00000000000011</v>
      </c>
      <c r="J323" s="15">
        <v>6.6896523333333322</v>
      </c>
      <c r="K323" s="10">
        <f t="shared" si="99"/>
        <v>6.6896523333333322</v>
      </c>
      <c r="L323" s="76" t="s">
        <v>676</v>
      </c>
      <c r="M323" s="77">
        <v>57.65</v>
      </c>
      <c r="N323" s="17">
        <f t="shared" si="100"/>
        <v>80.709999999999994</v>
      </c>
      <c r="O323" s="17">
        <f t="shared" si="101"/>
        <v>539.92183982333324</v>
      </c>
      <c r="P323" s="17">
        <f t="shared" si="104"/>
        <v>539.92183982333324</v>
      </c>
      <c r="Q323" s="17">
        <f t="shared" si="102"/>
        <v>1397.9218398233334</v>
      </c>
      <c r="R323" s="49"/>
      <c r="S323" s="2"/>
    </row>
    <row r="324" spans="2:19" ht="27.6" x14ac:dyDescent="0.25">
      <c r="B324" s="48">
        <f>IF(F324&lt;&gt;"",1+MAX($B$22:B323),"")</f>
        <v>166</v>
      </c>
      <c r="C324" s="123"/>
      <c r="D324" s="8" t="s">
        <v>383</v>
      </c>
      <c r="E324" s="23" t="s">
        <v>98</v>
      </c>
      <c r="F324" s="23">
        <v>1</v>
      </c>
      <c r="G324" s="17">
        <v>510</v>
      </c>
      <c r="H324" s="17">
        <f t="shared" si="98"/>
        <v>561</v>
      </c>
      <c r="I324" s="17">
        <f t="shared" si="105"/>
        <v>561</v>
      </c>
      <c r="J324" s="15">
        <v>4.3789999999999996</v>
      </c>
      <c r="K324" s="10">
        <f t="shared" si="99"/>
        <v>4.3789999999999996</v>
      </c>
      <c r="L324" s="76" t="s">
        <v>676</v>
      </c>
      <c r="M324" s="77">
        <v>57.65</v>
      </c>
      <c r="N324" s="17">
        <f t="shared" si="100"/>
        <v>80.709999999999994</v>
      </c>
      <c r="O324" s="17">
        <f t="shared" si="101"/>
        <v>353.42908999999992</v>
      </c>
      <c r="P324" s="17">
        <f t="shared" si="104"/>
        <v>353.42908999999992</v>
      </c>
      <c r="Q324" s="17">
        <f t="shared" si="102"/>
        <v>914.42908999999986</v>
      </c>
      <c r="R324" s="49"/>
      <c r="S324" s="2"/>
    </row>
    <row r="325" spans="2:19" ht="27.6" x14ac:dyDescent="0.25">
      <c r="B325" s="48">
        <f>IF(F325&lt;&gt;"",1+MAX($B$22:B324),"")</f>
        <v>167</v>
      </c>
      <c r="C325" s="123"/>
      <c r="D325" s="8" t="s">
        <v>384</v>
      </c>
      <c r="E325" s="23" t="s">
        <v>98</v>
      </c>
      <c r="F325" s="23">
        <v>1</v>
      </c>
      <c r="G325" s="17">
        <v>510</v>
      </c>
      <c r="H325" s="17">
        <f t="shared" si="98"/>
        <v>561</v>
      </c>
      <c r="I325" s="17">
        <f t="shared" si="105"/>
        <v>561</v>
      </c>
      <c r="J325" s="15">
        <v>4.3789999999999996</v>
      </c>
      <c r="K325" s="10">
        <f t="shared" si="99"/>
        <v>4.3789999999999996</v>
      </c>
      <c r="L325" s="76" t="s">
        <v>676</v>
      </c>
      <c r="M325" s="77">
        <v>57.65</v>
      </c>
      <c r="N325" s="17">
        <f t="shared" si="100"/>
        <v>80.709999999999994</v>
      </c>
      <c r="O325" s="17">
        <f t="shared" si="101"/>
        <v>353.42908999999992</v>
      </c>
      <c r="P325" s="17">
        <f t="shared" si="104"/>
        <v>353.42908999999992</v>
      </c>
      <c r="Q325" s="17">
        <f t="shared" si="102"/>
        <v>914.42908999999986</v>
      </c>
      <c r="R325" s="49"/>
      <c r="S325" s="2"/>
    </row>
    <row r="326" spans="2:19" x14ac:dyDescent="0.25">
      <c r="B326" s="48">
        <f>IF(F326&lt;&gt;"",1+MAX($B$22:B325),"")</f>
        <v>168</v>
      </c>
      <c r="C326" s="123"/>
      <c r="D326" s="8" t="s">
        <v>385</v>
      </c>
      <c r="E326" s="23" t="s">
        <v>98</v>
      </c>
      <c r="F326" s="23">
        <v>1</v>
      </c>
      <c r="G326" s="17">
        <v>618</v>
      </c>
      <c r="H326" s="17">
        <f t="shared" si="98"/>
        <v>679.80000000000007</v>
      </c>
      <c r="I326" s="17">
        <f t="shared" si="105"/>
        <v>679.80000000000007</v>
      </c>
      <c r="J326" s="15">
        <v>5.3213972916666661</v>
      </c>
      <c r="K326" s="10">
        <f t="shared" si="99"/>
        <v>5.3213972916666661</v>
      </c>
      <c r="L326" s="76" t="s">
        <v>676</v>
      </c>
      <c r="M326" s="77">
        <v>57.65</v>
      </c>
      <c r="N326" s="17">
        <f t="shared" si="100"/>
        <v>80.709999999999994</v>
      </c>
      <c r="O326" s="17">
        <f t="shared" si="101"/>
        <v>429.4899754104166</v>
      </c>
      <c r="P326" s="17">
        <f t="shared" si="104"/>
        <v>429.4899754104166</v>
      </c>
      <c r="Q326" s="17">
        <f t="shared" si="102"/>
        <v>1109.2899754104167</v>
      </c>
      <c r="R326" s="49"/>
      <c r="S326" s="2"/>
    </row>
    <row r="327" spans="2:19" x14ac:dyDescent="0.25">
      <c r="B327" s="48">
        <f>IF(F327&lt;&gt;"",1+MAX($B$22:B326),"")</f>
        <v>169</v>
      </c>
      <c r="C327" s="123"/>
      <c r="D327" s="8" t="s">
        <v>386</v>
      </c>
      <c r="E327" s="23" t="s">
        <v>98</v>
      </c>
      <c r="F327" s="23">
        <v>1</v>
      </c>
      <c r="G327" s="17">
        <v>618</v>
      </c>
      <c r="H327" s="17">
        <f t="shared" si="98"/>
        <v>679.80000000000007</v>
      </c>
      <c r="I327" s="17">
        <f t="shared" si="105"/>
        <v>679.80000000000007</v>
      </c>
      <c r="J327" s="15">
        <v>5.3213972916666661</v>
      </c>
      <c r="K327" s="10">
        <f t="shared" si="99"/>
        <v>5.3213972916666661</v>
      </c>
      <c r="L327" s="76" t="s">
        <v>676</v>
      </c>
      <c r="M327" s="77">
        <v>57.65</v>
      </c>
      <c r="N327" s="17">
        <f t="shared" si="100"/>
        <v>80.709999999999994</v>
      </c>
      <c r="O327" s="17">
        <f t="shared" si="101"/>
        <v>429.4899754104166</v>
      </c>
      <c r="P327" s="17">
        <f t="shared" si="104"/>
        <v>429.4899754104166</v>
      </c>
      <c r="Q327" s="17">
        <f t="shared" si="102"/>
        <v>1109.2899754104167</v>
      </c>
      <c r="R327" s="49"/>
      <c r="S327" s="2"/>
    </row>
    <row r="328" spans="2:19" ht="13.95" customHeight="1" x14ac:dyDescent="0.25">
      <c r="B328" s="48">
        <f>IF(F328&lt;&gt;"",1+MAX($B$22:B327),"")</f>
        <v>170</v>
      </c>
      <c r="C328" s="123"/>
      <c r="D328" s="8" t="s">
        <v>387</v>
      </c>
      <c r="E328" s="23" t="s">
        <v>98</v>
      </c>
      <c r="F328" s="23">
        <v>1</v>
      </c>
      <c r="G328" s="17">
        <v>624</v>
      </c>
      <c r="H328" s="17">
        <f t="shared" si="98"/>
        <v>686.40000000000009</v>
      </c>
      <c r="I328" s="17">
        <f t="shared" si="105"/>
        <v>686.40000000000009</v>
      </c>
      <c r="J328" s="15">
        <v>5.3657422690972219</v>
      </c>
      <c r="K328" s="10">
        <f t="shared" si="99"/>
        <v>5.3657422690972219</v>
      </c>
      <c r="L328" s="76" t="s">
        <v>676</v>
      </c>
      <c r="M328" s="77">
        <v>57.65</v>
      </c>
      <c r="N328" s="17">
        <f t="shared" si="100"/>
        <v>80.709999999999994</v>
      </c>
      <c r="O328" s="17">
        <f t="shared" si="101"/>
        <v>433.06905853883671</v>
      </c>
      <c r="P328" s="17">
        <f t="shared" si="104"/>
        <v>433.06905853883671</v>
      </c>
      <c r="Q328" s="17">
        <f t="shared" si="102"/>
        <v>1119.4690585388369</v>
      </c>
      <c r="R328" s="49"/>
      <c r="S328" s="2"/>
    </row>
    <row r="329" spans="2:19" ht="27.6" x14ac:dyDescent="0.25">
      <c r="B329" s="48">
        <f>IF(F329&lt;&gt;"",1+MAX($B$22:B328),"")</f>
        <v>171</v>
      </c>
      <c r="C329" s="123"/>
      <c r="D329" s="8" t="s">
        <v>388</v>
      </c>
      <c r="E329" s="23" t="s">
        <v>98</v>
      </c>
      <c r="F329" s="23">
        <v>1</v>
      </c>
      <c r="G329" s="17">
        <v>1044</v>
      </c>
      <c r="H329" s="17">
        <f t="shared" si="98"/>
        <v>1148.4000000000001</v>
      </c>
      <c r="I329" s="17">
        <f t="shared" si="105"/>
        <v>1148.4000000000001</v>
      </c>
      <c r="J329" s="15">
        <v>8.9404583333333321</v>
      </c>
      <c r="K329" s="10">
        <f t="shared" si="99"/>
        <v>8.9404583333333321</v>
      </c>
      <c r="L329" s="76" t="s">
        <v>676</v>
      </c>
      <c r="M329" s="77">
        <v>57.65</v>
      </c>
      <c r="N329" s="17">
        <f t="shared" si="100"/>
        <v>80.709999999999994</v>
      </c>
      <c r="O329" s="17">
        <f t="shared" si="101"/>
        <v>721.58439208333323</v>
      </c>
      <c r="P329" s="17">
        <f t="shared" si="104"/>
        <v>721.58439208333323</v>
      </c>
      <c r="Q329" s="17">
        <f t="shared" si="102"/>
        <v>1869.9843920833332</v>
      </c>
      <c r="R329" s="49"/>
      <c r="S329" s="2"/>
    </row>
    <row r="330" spans="2:19" ht="27.6" x14ac:dyDescent="0.25">
      <c r="B330" s="48">
        <f>IF(F330&lt;&gt;"",1+MAX($B$22:B329),"")</f>
        <v>172</v>
      </c>
      <c r="C330" s="123"/>
      <c r="D330" s="8" t="s">
        <v>389</v>
      </c>
      <c r="E330" s="23" t="s">
        <v>98</v>
      </c>
      <c r="F330" s="23">
        <v>1</v>
      </c>
      <c r="G330" s="17">
        <v>228</v>
      </c>
      <c r="H330" s="17">
        <f t="shared" si="98"/>
        <v>250.8</v>
      </c>
      <c r="I330" s="17">
        <f t="shared" si="105"/>
        <v>250.8</v>
      </c>
      <c r="J330" s="15">
        <v>1.9509357291666662</v>
      </c>
      <c r="K330" s="10">
        <f t="shared" si="99"/>
        <v>1.9509357291666662</v>
      </c>
      <c r="L330" s="76" t="s">
        <v>676</v>
      </c>
      <c r="M330" s="77">
        <v>57.65</v>
      </c>
      <c r="N330" s="17">
        <f t="shared" si="100"/>
        <v>80.709999999999994</v>
      </c>
      <c r="O330" s="17">
        <f t="shared" si="101"/>
        <v>157.46002270104162</v>
      </c>
      <c r="P330" s="17">
        <f t="shared" si="104"/>
        <v>157.46002270104162</v>
      </c>
      <c r="Q330" s="17">
        <f t="shared" si="102"/>
        <v>408.26002270104163</v>
      </c>
      <c r="R330" s="49"/>
      <c r="S330" s="2"/>
    </row>
    <row r="331" spans="2:19" ht="27.6" x14ac:dyDescent="0.25">
      <c r="B331" s="48">
        <f>IF(F331&lt;&gt;"",1+MAX($B$22:B330),"")</f>
        <v>173</v>
      </c>
      <c r="C331" s="123"/>
      <c r="D331" s="8" t="s">
        <v>390</v>
      </c>
      <c r="E331" s="23" t="s">
        <v>98</v>
      </c>
      <c r="F331" s="23">
        <v>1</v>
      </c>
      <c r="G331" s="17">
        <v>324</v>
      </c>
      <c r="H331" s="17">
        <f t="shared" si="98"/>
        <v>356.40000000000003</v>
      </c>
      <c r="I331" s="17">
        <f t="shared" si="105"/>
        <v>356.40000000000003</v>
      </c>
      <c r="J331" s="15">
        <v>2.7677104583333327</v>
      </c>
      <c r="K331" s="10">
        <f t="shared" si="99"/>
        <v>2.7677104583333327</v>
      </c>
      <c r="L331" s="76" t="s">
        <v>676</v>
      </c>
      <c r="M331" s="77">
        <v>57.65</v>
      </c>
      <c r="N331" s="17">
        <f t="shared" si="100"/>
        <v>80.709999999999994</v>
      </c>
      <c r="O331" s="17">
        <f t="shared" si="101"/>
        <v>223.38191109208327</v>
      </c>
      <c r="P331" s="17">
        <f t="shared" si="104"/>
        <v>223.38191109208327</v>
      </c>
      <c r="Q331" s="17">
        <f t="shared" si="102"/>
        <v>579.78191109208331</v>
      </c>
      <c r="R331" s="49"/>
      <c r="S331" s="2"/>
    </row>
    <row r="332" spans="2:19" ht="27.6" x14ac:dyDescent="0.25">
      <c r="B332" s="48">
        <f>IF(F332&lt;&gt;"",1+MAX($B$22:B331),"")</f>
        <v>174</v>
      </c>
      <c r="C332" s="123"/>
      <c r="D332" s="8" t="s">
        <v>391</v>
      </c>
      <c r="E332" s="23" t="s">
        <v>98</v>
      </c>
      <c r="F332" s="23">
        <v>1</v>
      </c>
      <c r="G332" s="17">
        <v>324</v>
      </c>
      <c r="H332" s="17">
        <f t="shared" si="98"/>
        <v>356.40000000000003</v>
      </c>
      <c r="I332" s="17">
        <f t="shared" si="105"/>
        <v>356.40000000000003</v>
      </c>
      <c r="J332" s="15">
        <v>2.7677104583333327</v>
      </c>
      <c r="K332" s="10">
        <f t="shared" si="99"/>
        <v>2.7677104583333327</v>
      </c>
      <c r="L332" s="76" t="s">
        <v>676</v>
      </c>
      <c r="M332" s="77">
        <v>57.65</v>
      </c>
      <c r="N332" s="17">
        <f t="shared" si="100"/>
        <v>80.709999999999994</v>
      </c>
      <c r="O332" s="17">
        <f t="shared" si="101"/>
        <v>223.38191109208327</v>
      </c>
      <c r="P332" s="17">
        <f t="shared" si="104"/>
        <v>223.38191109208327</v>
      </c>
      <c r="Q332" s="17">
        <f t="shared" si="102"/>
        <v>579.78191109208331</v>
      </c>
      <c r="R332" s="49"/>
      <c r="S332" s="2"/>
    </row>
    <row r="333" spans="2:19" ht="27.6" x14ac:dyDescent="0.25">
      <c r="B333" s="48">
        <f>IF(F333&lt;&gt;"",1+MAX($B$22:B332),"")</f>
        <v>175</v>
      </c>
      <c r="C333" s="123"/>
      <c r="D333" s="8" t="s">
        <v>392</v>
      </c>
      <c r="E333" s="23" t="s">
        <v>98</v>
      </c>
      <c r="F333" s="23">
        <v>1</v>
      </c>
      <c r="G333" s="17">
        <v>324</v>
      </c>
      <c r="H333" s="17">
        <f t="shared" si="98"/>
        <v>356.40000000000003</v>
      </c>
      <c r="I333" s="17">
        <f t="shared" si="105"/>
        <v>356.40000000000003</v>
      </c>
      <c r="J333" s="15">
        <v>2.7677104583333327</v>
      </c>
      <c r="K333" s="10">
        <f t="shared" si="99"/>
        <v>2.7677104583333327</v>
      </c>
      <c r="L333" s="76" t="s">
        <v>676</v>
      </c>
      <c r="M333" s="77">
        <v>57.65</v>
      </c>
      <c r="N333" s="17">
        <f t="shared" si="100"/>
        <v>80.709999999999994</v>
      </c>
      <c r="O333" s="17">
        <f t="shared" si="101"/>
        <v>223.38191109208327</v>
      </c>
      <c r="P333" s="17">
        <f t="shared" si="104"/>
        <v>223.38191109208327</v>
      </c>
      <c r="Q333" s="17">
        <f t="shared" si="102"/>
        <v>579.78191109208331</v>
      </c>
      <c r="R333" s="49"/>
      <c r="S333" s="2"/>
    </row>
    <row r="334" spans="2:19" ht="27.6" x14ac:dyDescent="0.25">
      <c r="B334" s="48">
        <f>IF(F334&lt;&gt;"",1+MAX($B$22:B333),"")</f>
        <v>176</v>
      </c>
      <c r="C334" s="123"/>
      <c r="D334" s="8" t="s">
        <v>393</v>
      </c>
      <c r="E334" s="23" t="s">
        <v>98</v>
      </c>
      <c r="F334" s="23">
        <v>1</v>
      </c>
      <c r="G334" s="17">
        <v>324</v>
      </c>
      <c r="H334" s="17">
        <f t="shared" si="98"/>
        <v>356.40000000000003</v>
      </c>
      <c r="I334" s="17">
        <f t="shared" si="105"/>
        <v>356.40000000000003</v>
      </c>
      <c r="J334" s="15">
        <v>2.7677104583333327</v>
      </c>
      <c r="K334" s="10">
        <f t="shared" si="99"/>
        <v>2.7677104583333327</v>
      </c>
      <c r="L334" s="76" t="s">
        <v>676</v>
      </c>
      <c r="M334" s="77">
        <v>57.65</v>
      </c>
      <c r="N334" s="17">
        <f t="shared" si="100"/>
        <v>80.709999999999994</v>
      </c>
      <c r="O334" s="17">
        <f t="shared" si="101"/>
        <v>223.38191109208327</v>
      </c>
      <c r="P334" s="17">
        <f t="shared" si="104"/>
        <v>223.38191109208327</v>
      </c>
      <c r="Q334" s="17">
        <f t="shared" si="102"/>
        <v>579.78191109208331</v>
      </c>
      <c r="R334" s="49"/>
      <c r="S334" s="2"/>
    </row>
    <row r="335" spans="2:19" x14ac:dyDescent="0.25">
      <c r="B335" s="48" t="str">
        <f>IF(F335&lt;&gt;"",1+MAX($B$22:B334),"")</f>
        <v/>
      </c>
      <c r="C335" s="52"/>
      <c r="D335" s="8"/>
      <c r="E335" s="23"/>
      <c r="F335" s="23"/>
      <c r="G335" s="17"/>
      <c r="H335" s="17">
        <f t="shared" si="98"/>
        <v>0</v>
      </c>
      <c r="I335" s="17">
        <f t="shared" si="105"/>
        <v>0</v>
      </c>
      <c r="J335" s="15"/>
      <c r="K335" s="10">
        <f t="shared" si="99"/>
        <v>0</v>
      </c>
      <c r="L335" s="10"/>
      <c r="M335" s="17"/>
      <c r="N335" s="17">
        <f t="shared" si="100"/>
        <v>0</v>
      </c>
      <c r="O335" s="17">
        <f t="shared" si="101"/>
        <v>0</v>
      </c>
      <c r="P335" s="17">
        <f t="shared" si="104"/>
        <v>0</v>
      </c>
      <c r="Q335" s="17">
        <f t="shared" si="102"/>
        <v>0</v>
      </c>
      <c r="R335" s="49"/>
    </row>
    <row r="336" spans="2:19" x14ac:dyDescent="0.25">
      <c r="B336" s="48" t="str">
        <f>IF(F336&lt;&gt;"",1+MAX($B$22:B335),"")</f>
        <v/>
      </c>
      <c r="C336" s="52"/>
      <c r="D336" s="51" t="s">
        <v>394</v>
      </c>
      <c r="E336" s="23"/>
      <c r="F336" s="23"/>
      <c r="G336" s="17"/>
      <c r="H336" s="17">
        <f t="shared" si="98"/>
        <v>0</v>
      </c>
      <c r="I336" s="17">
        <f t="shared" si="105"/>
        <v>0</v>
      </c>
      <c r="J336" s="15"/>
      <c r="K336" s="10">
        <f t="shared" si="99"/>
        <v>0</v>
      </c>
      <c r="L336" s="10"/>
      <c r="M336" s="17"/>
      <c r="N336" s="17">
        <f t="shared" si="100"/>
        <v>0</v>
      </c>
      <c r="O336" s="17">
        <f t="shared" si="101"/>
        <v>0</v>
      </c>
      <c r="P336" s="17">
        <f t="shared" si="104"/>
        <v>0</v>
      </c>
      <c r="Q336" s="17">
        <f t="shared" si="102"/>
        <v>0</v>
      </c>
      <c r="R336" s="49"/>
    </row>
    <row r="337" spans="2:19" x14ac:dyDescent="0.25">
      <c r="B337" s="48">
        <f>IF(F337&lt;&gt;"",1+MAX($B$22:B336),"")</f>
        <v>177</v>
      </c>
      <c r="C337" s="123" t="s">
        <v>343</v>
      </c>
      <c r="D337" s="8" t="s">
        <v>395</v>
      </c>
      <c r="E337" s="23" t="s">
        <v>98</v>
      </c>
      <c r="F337" s="23">
        <v>1</v>
      </c>
      <c r="G337" s="17">
        <v>505</v>
      </c>
      <c r="H337" s="17">
        <f t="shared" si="98"/>
        <v>555.5</v>
      </c>
      <c r="I337" s="17">
        <f t="shared" si="105"/>
        <v>555.5</v>
      </c>
      <c r="J337" s="15">
        <v>4.7056380000000004</v>
      </c>
      <c r="K337" s="10">
        <f t="shared" si="99"/>
        <v>4.7056380000000004</v>
      </c>
      <c r="L337" s="76" t="s">
        <v>659</v>
      </c>
      <c r="M337" s="77">
        <v>53.15</v>
      </c>
      <c r="N337" s="17">
        <f t="shared" si="100"/>
        <v>74.41</v>
      </c>
      <c r="O337" s="17">
        <f t="shared" si="101"/>
        <v>350.14652358000001</v>
      </c>
      <c r="P337" s="17">
        <f t="shared" si="104"/>
        <v>350.14652358000001</v>
      </c>
      <c r="Q337" s="17">
        <f t="shared" si="102"/>
        <v>905.64652358000001</v>
      </c>
      <c r="R337" s="49"/>
    </row>
    <row r="338" spans="2:19" x14ac:dyDescent="0.25">
      <c r="B338" s="48">
        <f>IF(F338&lt;&gt;"",1+MAX($B$22:B337),"")</f>
        <v>178</v>
      </c>
      <c r="C338" s="123"/>
      <c r="D338" s="8" t="s">
        <v>396</v>
      </c>
      <c r="E338" s="23" t="s">
        <v>98</v>
      </c>
      <c r="F338" s="23">
        <v>1</v>
      </c>
      <c r="G338" s="17">
        <v>465</v>
      </c>
      <c r="H338" s="17">
        <f t="shared" si="98"/>
        <v>511.50000000000006</v>
      </c>
      <c r="I338" s="17">
        <f t="shared" ref="I338:I350" si="106">F338*H338</f>
        <v>511.50000000000006</v>
      </c>
      <c r="J338" s="15">
        <v>4.3439999999999994</v>
      </c>
      <c r="K338" s="10">
        <f t="shared" ref="K338:K350" si="107">F338*J338</f>
        <v>4.3439999999999994</v>
      </c>
      <c r="L338" s="76" t="s">
        <v>659</v>
      </c>
      <c r="M338" s="77">
        <v>53.15</v>
      </c>
      <c r="N338" s="17">
        <f t="shared" si="100"/>
        <v>74.41</v>
      </c>
      <c r="O338" s="17">
        <f t="shared" si="101"/>
        <v>323.23703999999992</v>
      </c>
      <c r="P338" s="17">
        <f t="shared" si="104"/>
        <v>323.23703999999992</v>
      </c>
      <c r="Q338" s="17">
        <f t="shared" si="102"/>
        <v>834.73703999999998</v>
      </c>
      <c r="R338" s="49"/>
    </row>
    <row r="339" spans="2:19" x14ac:dyDescent="0.25">
      <c r="B339" s="48">
        <f>IF(F339&lt;&gt;"",1+MAX($B$22:B338),"")</f>
        <v>179</v>
      </c>
      <c r="C339" s="123"/>
      <c r="D339" s="8" t="s">
        <v>397</v>
      </c>
      <c r="E339" s="23" t="s">
        <v>98</v>
      </c>
      <c r="F339" s="23">
        <v>1</v>
      </c>
      <c r="G339" s="17">
        <v>1100</v>
      </c>
      <c r="H339" s="17">
        <f t="shared" si="98"/>
        <v>1210</v>
      </c>
      <c r="I339" s="17">
        <f t="shared" si="106"/>
        <v>1210</v>
      </c>
      <c r="J339" s="15">
        <v>10.317</v>
      </c>
      <c r="K339" s="10">
        <f t="shared" si="107"/>
        <v>10.317</v>
      </c>
      <c r="L339" s="76" t="s">
        <v>659</v>
      </c>
      <c r="M339" s="77">
        <v>53.15</v>
      </c>
      <c r="N339" s="17">
        <f t="shared" si="100"/>
        <v>74.41</v>
      </c>
      <c r="O339" s="17">
        <f t="shared" si="101"/>
        <v>767.68796999999995</v>
      </c>
      <c r="P339" s="17">
        <f t="shared" si="104"/>
        <v>767.68796999999995</v>
      </c>
      <c r="Q339" s="17">
        <f t="shared" si="102"/>
        <v>1977.68797</v>
      </c>
      <c r="R339" s="49"/>
    </row>
    <row r="340" spans="2:19" x14ac:dyDescent="0.25">
      <c r="B340" s="48">
        <f>IF(F340&lt;&gt;"",1+MAX($B$22:B339),"")</f>
        <v>180</v>
      </c>
      <c r="C340" s="123"/>
      <c r="D340" s="8" t="s">
        <v>398</v>
      </c>
      <c r="E340" s="23" t="s">
        <v>98</v>
      </c>
      <c r="F340" s="23">
        <v>1</v>
      </c>
      <c r="G340" s="17">
        <v>1150</v>
      </c>
      <c r="H340" s="17">
        <f t="shared" si="98"/>
        <v>1265</v>
      </c>
      <c r="I340" s="17">
        <f t="shared" si="106"/>
        <v>1265</v>
      </c>
      <c r="J340" s="15">
        <v>10.86</v>
      </c>
      <c r="K340" s="10">
        <f t="shared" si="107"/>
        <v>10.86</v>
      </c>
      <c r="L340" s="76" t="s">
        <v>659</v>
      </c>
      <c r="M340" s="77">
        <v>53.15</v>
      </c>
      <c r="N340" s="17">
        <f t="shared" si="100"/>
        <v>74.41</v>
      </c>
      <c r="O340" s="17">
        <f t="shared" si="101"/>
        <v>808.09259999999995</v>
      </c>
      <c r="P340" s="17">
        <f t="shared" si="104"/>
        <v>808.09259999999995</v>
      </c>
      <c r="Q340" s="17">
        <f t="shared" si="102"/>
        <v>2073.0925999999999</v>
      </c>
      <c r="R340" s="49"/>
    </row>
    <row r="341" spans="2:19" x14ac:dyDescent="0.25">
      <c r="B341" s="48">
        <f>IF(F341&lt;&gt;"",1+MAX($B$22:B340),"")</f>
        <v>181</v>
      </c>
      <c r="C341" s="123"/>
      <c r="D341" s="8" t="s">
        <v>399</v>
      </c>
      <c r="E341" s="23" t="s">
        <v>98</v>
      </c>
      <c r="F341" s="23">
        <v>1</v>
      </c>
      <c r="G341" s="17">
        <v>1125</v>
      </c>
      <c r="H341" s="17">
        <f t="shared" si="98"/>
        <v>1237.5</v>
      </c>
      <c r="I341" s="17">
        <f t="shared" si="106"/>
        <v>1237.5</v>
      </c>
      <c r="J341" s="15">
        <v>10.678637999999999</v>
      </c>
      <c r="K341" s="10">
        <f t="shared" si="107"/>
        <v>10.678637999999999</v>
      </c>
      <c r="L341" s="76" t="s">
        <v>659</v>
      </c>
      <c r="M341" s="77">
        <v>53.15</v>
      </c>
      <c r="N341" s="17">
        <f t="shared" si="100"/>
        <v>74.41</v>
      </c>
      <c r="O341" s="17">
        <f t="shared" si="101"/>
        <v>794.59745357999986</v>
      </c>
      <c r="P341" s="17">
        <f t="shared" si="104"/>
        <v>794.59745357999986</v>
      </c>
      <c r="Q341" s="17">
        <f t="shared" si="102"/>
        <v>2032.0974535799999</v>
      </c>
      <c r="R341" s="49"/>
    </row>
    <row r="342" spans="2:19" x14ac:dyDescent="0.25">
      <c r="B342" s="48">
        <f>IF(F342&lt;&gt;"",1+MAX($B$22:B341),"")</f>
        <v>182</v>
      </c>
      <c r="C342" s="123"/>
      <c r="D342" s="8" t="s">
        <v>400</v>
      </c>
      <c r="E342" s="23" t="s">
        <v>98</v>
      </c>
      <c r="F342" s="23">
        <v>1</v>
      </c>
      <c r="G342" s="17">
        <v>1800</v>
      </c>
      <c r="H342" s="17">
        <f t="shared" si="98"/>
        <v>1980.0000000000002</v>
      </c>
      <c r="I342" s="17">
        <f t="shared" si="106"/>
        <v>1980.0000000000002</v>
      </c>
      <c r="J342" s="15">
        <v>17.194638000000001</v>
      </c>
      <c r="K342" s="10">
        <f t="shared" si="107"/>
        <v>17.194638000000001</v>
      </c>
      <c r="L342" s="76" t="s">
        <v>659</v>
      </c>
      <c r="M342" s="77">
        <v>53.15</v>
      </c>
      <c r="N342" s="17">
        <f t="shared" si="100"/>
        <v>74.41</v>
      </c>
      <c r="O342" s="17">
        <f t="shared" si="101"/>
        <v>1279.4530135800001</v>
      </c>
      <c r="P342" s="17">
        <f t="shared" si="104"/>
        <v>1279.4530135800001</v>
      </c>
      <c r="Q342" s="17">
        <f t="shared" si="102"/>
        <v>3259.4530135800005</v>
      </c>
      <c r="R342" s="49"/>
    </row>
    <row r="343" spans="2:19" x14ac:dyDescent="0.25">
      <c r="B343" s="48">
        <f>IF(F343&lt;&gt;"",1+MAX($B$22:B342),"")</f>
        <v>183</v>
      </c>
      <c r="C343" s="123"/>
      <c r="D343" s="8" t="s">
        <v>401</v>
      </c>
      <c r="E343" s="23" t="s">
        <v>98</v>
      </c>
      <c r="F343" s="23">
        <v>1</v>
      </c>
      <c r="G343" s="17">
        <v>430</v>
      </c>
      <c r="H343" s="17">
        <f t="shared" si="98"/>
        <v>473.00000000000006</v>
      </c>
      <c r="I343" s="17">
        <f t="shared" si="106"/>
        <v>473.00000000000006</v>
      </c>
      <c r="J343" s="15">
        <v>3.9823619999999993</v>
      </c>
      <c r="K343" s="10">
        <f t="shared" si="107"/>
        <v>3.9823619999999993</v>
      </c>
      <c r="L343" s="76" t="s">
        <v>659</v>
      </c>
      <c r="M343" s="77">
        <v>53.15</v>
      </c>
      <c r="N343" s="17">
        <f t="shared" si="100"/>
        <v>74.41</v>
      </c>
      <c r="O343" s="17">
        <f t="shared" si="101"/>
        <v>296.32755641999995</v>
      </c>
      <c r="P343" s="17">
        <f t="shared" si="104"/>
        <v>296.32755641999995</v>
      </c>
      <c r="Q343" s="17">
        <f t="shared" si="102"/>
        <v>769.32755642000006</v>
      </c>
      <c r="R343" s="49"/>
    </row>
    <row r="344" spans="2:19" x14ac:dyDescent="0.25">
      <c r="B344" s="48">
        <f>IF(F344&lt;&gt;"",1+MAX($B$22:B343),"")</f>
        <v>184</v>
      </c>
      <c r="C344" s="123"/>
      <c r="D344" s="8" t="s">
        <v>402</v>
      </c>
      <c r="E344" s="23" t="s">
        <v>98</v>
      </c>
      <c r="F344" s="23">
        <v>1</v>
      </c>
      <c r="G344" s="17">
        <v>999</v>
      </c>
      <c r="H344" s="17">
        <f t="shared" si="98"/>
        <v>1098.9000000000001</v>
      </c>
      <c r="I344" s="17">
        <f t="shared" si="106"/>
        <v>1098.9000000000001</v>
      </c>
      <c r="J344" s="15">
        <v>9.7739999999999991</v>
      </c>
      <c r="K344" s="10">
        <f t="shared" si="107"/>
        <v>9.7739999999999991</v>
      </c>
      <c r="L344" s="76" t="s">
        <v>659</v>
      </c>
      <c r="M344" s="77">
        <v>53.15</v>
      </c>
      <c r="N344" s="17">
        <f t="shared" si="100"/>
        <v>74.41</v>
      </c>
      <c r="O344" s="17">
        <f t="shared" si="101"/>
        <v>727.28333999999995</v>
      </c>
      <c r="P344" s="17">
        <f t="shared" si="104"/>
        <v>727.28333999999995</v>
      </c>
      <c r="Q344" s="17">
        <f t="shared" si="102"/>
        <v>1826.18334</v>
      </c>
      <c r="R344" s="49"/>
    </row>
    <row r="345" spans="2:19" x14ac:dyDescent="0.25">
      <c r="B345" s="48">
        <f>IF(F345&lt;&gt;"",1+MAX($B$22:B344),"")</f>
        <v>185</v>
      </c>
      <c r="C345" s="123"/>
      <c r="D345" s="8" t="s">
        <v>403</v>
      </c>
      <c r="E345" s="23" t="s">
        <v>98</v>
      </c>
      <c r="F345" s="23">
        <v>1</v>
      </c>
      <c r="G345" s="17">
        <v>1350</v>
      </c>
      <c r="H345" s="17">
        <f t="shared" si="98"/>
        <v>1485.0000000000002</v>
      </c>
      <c r="I345" s="17">
        <f t="shared" si="106"/>
        <v>1485.0000000000002</v>
      </c>
      <c r="J345" s="15">
        <v>13.032</v>
      </c>
      <c r="K345" s="10">
        <f t="shared" si="107"/>
        <v>13.032</v>
      </c>
      <c r="L345" s="76" t="s">
        <v>659</v>
      </c>
      <c r="M345" s="77">
        <v>53.15</v>
      </c>
      <c r="N345" s="17">
        <f t="shared" si="100"/>
        <v>74.41</v>
      </c>
      <c r="O345" s="17">
        <f t="shared" si="101"/>
        <v>969.71111999999994</v>
      </c>
      <c r="P345" s="17">
        <f t="shared" si="104"/>
        <v>969.71111999999994</v>
      </c>
      <c r="Q345" s="17">
        <f t="shared" si="102"/>
        <v>2454.7111199999999</v>
      </c>
      <c r="R345" s="49"/>
    </row>
    <row r="346" spans="2:19" x14ac:dyDescent="0.25">
      <c r="B346" s="48">
        <f>IF(F346&lt;&gt;"",1+MAX($B$22:B345),"")</f>
        <v>186</v>
      </c>
      <c r="C346" s="123"/>
      <c r="D346" s="8" t="s">
        <v>404</v>
      </c>
      <c r="E346" s="23" t="s">
        <v>98</v>
      </c>
      <c r="F346" s="23">
        <v>1</v>
      </c>
      <c r="G346" s="17">
        <v>1375</v>
      </c>
      <c r="H346" s="17">
        <f t="shared" si="98"/>
        <v>1512.5000000000002</v>
      </c>
      <c r="I346" s="17">
        <f t="shared" si="106"/>
        <v>1512.5000000000002</v>
      </c>
      <c r="J346" s="15">
        <v>13.3035</v>
      </c>
      <c r="K346" s="10">
        <f t="shared" si="107"/>
        <v>13.3035</v>
      </c>
      <c r="L346" s="76" t="s">
        <v>659</v>
      </c>
      <c r="M346" s="77">
        <v>53.15</v>
      </c>
      <c r="N346" s="17">
        <f t="shared" si="100"/>
        <v>74.41</v>
      </c>
      <c r="O346" s="17">
        <f t="shared" si="101"/>
        <v>989.91343499999994</v>
      </c>
      <c r="P346" s="17">
        <f t="shared" si="104"/>
        <v>989.91343499999994</v>
      </c>
      <c r="Q346" s="17">
        <f t="shared" si="102"/>
        <v>2502.4134350000004</v>
      </c>
      <c r="R346" s="49"/>
    </row>
    <row r="347" spans="2:19" x14ac:dyDescent="0.25">
      <c r="B347" s="48">
        <f>IF(F347&lt;&gt;"",1+MAX($B$22:B346),"")</f>
        <v>187</v>
      </c>
      <c r="C347" s="123"/>
      <c r="D347" s="8" t="s">
        <v>405</v>
      </c>
      <c r="E347" s="23" t="s">
        <v>98</v>
      </c>
      <c r="F347" s="23">
        <v>1</v>
      </c>
      <c r="G347" s="17">
        <v>2070</v>
      </c>
      <c r="H347" s="17">
        <f t="shared" si="98"/>
        <v>2277</v>
      </c>
      <c r="I347" s="17">
        <f t="shared" si="106"/>
        <v>2277</v>
      </c>
      <c r="J347" s="15">
        <v>19.276499999999999</v>
      </c>
      <c r="K347" s="10">
        <f t="shared" si="107"/>
        <v>19.276499999999999</v>
      </c>
      <c r="L347" s="76" t="s">
        <v>659</v>
      </c>
      <c r="M347" s="77">
        <v>53.15</v>
      </c>
      <c r="N347" s="17">
        <f t="shared" si="100"/>
        <v>74.41</v>
      </c>
      <c r="O347" s="17">
        <f t="shared" si="101"/>
        <v>1434.3643649999999</v>
      </c>
      <c r="P347" s="17">
        <f t="shared" si="104"/>
        <v>1434.3643649999999</v>
      </c>
      <c r="Q347" s="17">
        <f t="shared" si="102"/>
        <v>3711.3643649999999</v>
      </c>
      <c r="R347" s="49"/>
    </row>
    <row r="348" spans="2:19" x14ac:dyDescent="0.25">
      <c r="B348" s="48">
        <f>IF(F348&lt;&gt;"",1+MAX($B$22:B347),"")</f>
        <v>188</v>
      </c>
      <c r="C348" s="123"/>
      <c r="D348" s="8" t="s">
        <v>406</v>
      </c>
      <c r="E348" s="23" t="s">
        <v>98</v>
      </c>
      <c r="F348" s="23">
        <v>1</v>
      </c>
      <c r="G348" s="17">
        <v>770</v>
      </c>
      <c r="H348" s="17">
        <f t="shared" si="98"/>
        <v>847.00000000000011</v>
      </c>
      <c r="I348" s="17">
        <f t="shared" si="106"/>
        <v>847.00000000000011</v>
      </c>
      <c r="J348" s="15">
        <v>7.1491380000000007</v>
      </c>
      <c r="K348" s="10">
        <f t="shared" si="107"/>
        <v>7.1491380000000007</v>
      </c>
      <c r="L348" s="76" t="s">
        <v>659</v>
      </c>
      <c r="M348" s="77">
        <v>53.15</v>
      </c>
      <c r="N348" s="17">
        <f t="shared" si="100"/>
        <v>74.41</v>
      </c>
      <c r="O348" s="17">
        <f t="shared" si="101"/>
        <v>531.96735858</v>
      </c>
      <c r="P348" s="17">
        <f t="shared" si="104"/>
        <v>531.96735858</v>
      </c>
      <c r="Q348" s="17">
        <f t="shared" si="102"/>
        <v>1378.9673585800001</v>
      </c>
      <c r="R348" s="49"/>
    </row>
    <row r="349" spans="2:19" x14ac:dyDescent="0.25">
      <c r="B349" s="48">
        <f>IF(F349&lt;&gt;"",1+MAX($B$22:B348),"")</f>
        <v>189</v>
      </c>
      <c r="C349" s="123"/>
      <c r="D349" s="8" t="s">
        <v>407</v>
      </c>
      <c r="E349" s="23" t="s">
        <v>98</v>
      </c>
      <c r="F349" s="23">
        <v>1</v>
      </c>
      <c r="G349" s="17">
        <v>350</v>
      </c>
      <c r="H349" s="17">
        <f t="shared" si="98"/>
        <v>385.00000000000006</v>
      </c>
      <c r="I349" s="17">
        <f t="shared" si="106"/>
        <v>385.00000000000006</v>
      </c>
      <c r="J349" s="15">
        <v>3.258</v>
      </c>
      <c r="K349" s="10">
        <f t="shared" si="107"/>
        <v>3.258</v>
      </c>
      <c r="L349" s="76" t="s">
        <v>659</v>
      </c>
      <c r="M349" s="77">
        <v>53.15</v>
      </c>
      <c r="N349" s="17">
        <f t="shared" ref="N349:N351" si="108">M349*$U$2</f>
        <v>74.41</v>
      </c>
      <c r="O349" s="17">
        <f t="shared" ref="O349:O351" si="109">J349*N349</f>
        <v>242.42777999999998</v>
      </c>
      <c r="P349" s="17">
        <f t="shared" si="104"/>
        <v>242.42777999999998</v>
      </c>
      <c r="Q349" s="17">
        <f t="shared" ref="Q349:Q351" si="110">I349+P349</f>
        <v>627.42777999999998</v>
      </c>
      <c r="R349" s="49"/>
    </row>
    <row r="350" spans="2:19" x14ac:dyDescent="0.25">
      <c r="B350" s="48">
        <f>IF(F350&lt;&gt;"",1+MAX($B$22:B349),"")</f>
        <v>190</v>
      </c>
      <c r="C350" s="123"/>
      <c r="D350" s="8" t="s">
        <v>408</v>
      </c>
      <c r="E350" s="23" t="s">
        <v>98</v>
      </c>
      <c r="F350" s="23">
        <v>1</v>
      </c>
      <c r="G350" s="17">
        <v>465</v>
      </c>
      <c r="H350" s="17">
        <f t="shared" ref="H350" si="111">G350*$T$2</f>
        <v>511.50000000000006</v>
      </c>
      <c r="I350" s="17">
        <f t="shared" si="106"/>
        <v>511.50000000000006</v>
      </c>
      <c r="J350" s="15">
        <v>4.3439999999999994</v>
      </c>
      <c r="K350" s="10">
        <f t="shared" si="107"/>
        <v>4.3439999999999994</v>
      </c>
      <c r="L350" s="76" t="s">
        <v>659</v>
      </c>
      <c r="M350" s="77">
        <v>53.15</v>
      </c>
      <c r="N350" s="17">
        <f t="shared" si="108"/>
        <v>74.41</v>
      </c>
      <c r="O350" s="17">
        <f t="shared" si="109"/>
        <v>323.23703999999992</v>
      </c>
      <c r="P350" s="17">
        <f t="shared" si="104"/>
        <v>323.23703999999992</v>
      </c>
      <c r="Q350" s="17">
        <f t="shared" si="110"/>
        <v>834.73703999999998</v>
      </c>
      <c r="R350" s="49"/>
    </row>
    <row r="351" spans="2:19" x14ac:dyDescent="0.25">
      <c r="B351" s="48" t="str">
        <f>IF(F351&lt;&gt;"",1+MAX($B$22:B350),"")</f>
        <v/>
      </c>
      <c r="C351" s="52"/>
      <c r="D351" s="8"/>
      <c r="E351" s="23"/>
      <c r="F351" s="39"/>
      <c r="G351" s="17"/>
      <c r="H351" s="17">
        <f t="shared" ref="H351" si="112">G351*$T$2</f>
        <v>0</v>
      </c>
      <c r="I351" s="17">
        <f t="shared" si="105"/>
        <v>0</v>
      </c>
      <c r="J351" s="15"/>
      <c r="K351" s="10">
        <f t="shared" ref="K351" si="113">F351*J351</f>
        <v>0</v>
      </c>
      <c r="L351" s="10"/>
      <c r="M351" s="17"/>
      <c r="N351" s="17">
        <f t="shared" si="108"/>
        <v>0</v>
      </c>
      <c r="O351" s="17">
        <f t="shared" si="109"/>
        <v>0</v>
      </c>
      <c r="P351" s="17">
        <f t="shared" si="104"/>
        <v>0</v>
      </c>
      <c r="Q351" s="17">
        <f t="shared" si="110"/>
        <v>0</v>
      </c>
      <c r="R351" s="49"/>
      <c r="S351" s="12"/>
    </row>
    <row r="352" spans="2:19" s="12" customFormat="1" ht="12.75" customHeight="1" x14ac:dyDescent="0.25">
      <c r="B352" s="13" t="str">
        <f>IF(F352&lt;&gt;"",1+MAX($B$22:B351),"")</f>
        <v/>
      </c>
      <c r="C352" s="13" t="s">
        <v>51</v>
      </c>
      <c r="D352" s="6" t="s">
        <v>16</v>
      </c>
      <c r="E352" s="114" t="s">
        <v>65</v>
      </c>
      <c r="F352" s="114"/>
      <c r="G352" s="114"/>
      <c r="H352" s="53">
        <f>SUM(I353:I434)</f>
        <v>77825.12660285001</v>
      </c>
      <c r="I352" s="7">
        <f t="shared" ref="I352" si="114">F352*H352</f>
        <v>0</v>
      </c>
      <c r="J352" s="7"/>
      <c r="K352" s="115" t="s">
        <v>66</v>
      </c>
      <c r="L352" s="115"/>
      <c r="M352" s="115"/>
      <c r="N352" s="115"/>
      <c r="O352" s="53">
        <f>SUM(P353:P434)</f>
        <v>108203.39565226798</v>
      </c>
      <c r="P352" s="7">
        <f t="shared" ref="P352" si="115">F352*O352</f>
        <v>0</v>
      </c>
      <c r="Q352" s="47">
        <f>SUM(Q353:Q434)</f>
        <v>186028.52225511795</v>
      </c>
      <c r="R352" s="47">
        <f>(Q352)+(H352*$Q$8)+(O352*$Q$9)+(Q352*$Q$10)+($Q$11*((Q352)+(H352*$Q$8)+(O352*$Q$9)+(Q352*$Q$10)))+(Q352*$Q$12)</f>
        <v>263978.26479323057</v>
      </c>
    </row>
    <row r="353" spans="2:19" x14ac:dyDescent="0.25">
      <c r="B353" s="48" t="str">
        <f>IF(F353&lt;&gt;"",1+MAX($B$22:B352),"")</f>
        <v/>
      </c>
      <c r="C353" s="52"/>
      <c r="D353" s="8"/>
      <c r="E353" s="23"/>
      <c r="F353" s="39"/>
      <c r="G353" s="17"/>
      <c r="H353" s="17">
        <f t="shared" ref="H353:H418" si="116">G353*$T$2</f>
        <v>0</v>
      </c>
      <c r="I353" s="17">
        <f t="shared" ref="I353:I416" si="117">F353*H353</f>
        <v>0</v>
      </c>
      <c r="J353" s="15"/>
      <c r="K353" s="10">
        <f t="shared" ref="K353:K416" si="118">F353*J353</f>
        <v>0</v>
      </c>
      <c r="L353" s="10"/>
      <c r="M353" s="17"/>
      <c r="N353" s="17">
        <f t="shared" ref="N353:N418" si="119">M353*$U$2</f>
        <v>0</v>
      </c>
      <c r="O353" s="17">
        <f t="shared" ref="O353:O416" si="120">J353*N353</f>
        <v>0</v>
      </c>
      <c r="P353" s="17">
        <f t="shared" ref="P353:P416" si="121">F353*O353</f>
        <v>0</v>
      </c>
      <c r="Q353" s="17">
        <f t="shared" ref="Q353:Q416" si="122">I353+P353</f>
        <v>0</v>
      </c>
      <c r="R353" s="49"/>
      <c r="S353" s="12"/>
    </row>
    <row r="354" spans="2:19" x14ac:dyDescent="0.25">
      <c r="B354" s="64" t="str">
        <f>IF(F354&lt;&gt;"",1+MAX($B$22:B353),"")</f>
        <v/>
      </c>
      <c r="C354" s="65"/>
      <c r="D354" s="66" t="s">
        <v>106</v>
      </c>
      <c r="E354" s="23"/>
      <c r="F354" s="39"/>
      <c r="G354" s="17"/>
      <c r="H354" s="17">
        <f t="shared" si="116"/>
        <v>0</v>
      </c>
      <c r="I354" s="17">
        <f t="shared" si="117"/>
        <v>0</v>
      </c>
      <c r="J354" s="15"/>
      <c r="K354" s="10">
        <f t="shared" si="118"/>
        <v>0</v>
      </c>
      <c r="L354" s="10"/>
      <c r="M354" s="17"/>
      <c r="N354" s="17">
        <f t="shared" si="119"/>
        <v>0</v>
      </c>
      <c r="O354" s="17">
        <f t="shared" si="120"/>
        <v>0</v>
      </c>
      <c r="P354" s="17">
        <f t="shared" si="121"/>
        <v>0</v>
      </c>
      <c r="Q354" s="17">
        <f t="shared" si="122"/>
        <v>0</v>
      </c>
      <c r="R354" s="49"/>
    </row>
    <row r="355" spans="2:19" ht="27.6" x14ac:dyDescent="0.25">
      <c r="B355" s="48">
        <f>IF(F355&lt;&gt;"",1+MAX($B$22:B354),"")</f>
        <v>191</v>
      </c>
      <c r="C355" s="123" t="s">
        <v>295</v>
      </c>
      <c r="D355" s="51" t="s">
        <v>296</v>
      </c>
      <c r="E355" s="23" t="s">
        <v>77</v>
      </c>
      <c r="F355" s="39">
        <v>25.12</v>
      </c>
      <c r="G355" s="17">
        <v>3.9899999999999998</v>
      </c>
      <c r="H355" s="17">
        <f t="shared" si="116"/>
        <v>4.3890000000000002</v>
      </c>
      <c r="I355" s="17">
        <f t="shared" si="117"/>
        <v>110.25168000000001</v>
      </c>
      <c r="J355" s="15">
        <v>2.5999999999999999E-2</v>
      </c>
      <c r="K355" s="10">
        <f t="shared" si="118"/>
        <v>0.65312000000000003</v>
      </c>
      <c r="L355" s="76" t="s">
        <v>677</v>
      </c>
      <c r="M355" s="77">
        <v>49.5</v>
      </c>
      <c r="N355" s="17">
        <f t="shared" si="119"/>
        <v>69.3</v>
      </c>
      <c r="O355" s="17">
        <f t="shared" si="120"/>
        <v>1.8017999999999998</v>
      </c>
      <c r="P355" s="17">
        <f t="shared" si="121"/>
        <v>45.261215999999997</v>
      </c>
      <c r="Q355" s="17">
        <f t="shared" si="122"/>
        <v>155.51289600000001</v>
      </c>
      <c r="R355" s="49"/>
    </row>
    <row r="356" spans="2:19" ht="41.4" x14ac:dyDescent="0.25">
      <c r="B356" s="48">
        <f>IF(F356&lt;&gt;"",1+MAX($B$22:B355),"")</f>
        <v>192</v>
      </c>
      <c r="C356" s="123"/>
      <c r="D356" s="51" t="s">
        <v>297</v>
      </c>
      <c r="E356" s="23" t="s">
        <v>77</v>
      </c>
      <c r="F356" s="39">
        <v>250.83</v>
      </c>
      <c r="G356" s="17">
        <v>3.9899999999999998</v>
      </c>
      <c r="H356" s="17">
        <f t="shared" si="116"/>
        <v>4.3890000000000002</v>
      </c>
      <c r="I356" s="17">
        <f t="shared" si="117"/>
        <v>1100.8928700000001</v>
      </c>
      <c r="J356" s="15">
        <v>2.5999999999999999E-2</v>
      </c>
      <c r="K356" s="10">
        <f t="shared" si="118"/>
        <v>6.5215800000000002</v>
      </c>
      <c r="L356" s="76" t="s">
        <v>677</v>
      </c>
      <c r="M356" s="77">
        <v>49.5</v>
      </c>
      <c r="N356" s="17">
        <f t="shared" si="119"/>
        <v>69.3</v>
      </c>
      <c r="O356" s="17">
        <f t="shared" si="120"/>
        <v>1.8017999999999998</v>
      </c>
      <c r="P356" s="17">
        <f t="shared" si="121"/>
        <v>451.945494</v>
      </c>
      <c r="Q356" s="17">
        <f t="shared" si="122"/>
        <v>1552.8383640000002</v>
      </c>
      <c r="R356" s="49"/>
    </row>
    <row r="357" spans="2:19" ht="55.2" x14ac:dyDescent="0.25">
      <c r="B357" s="48">
        <f>IF(F357&lt;&gt;"",1+MAX($B$22:B356),"")</f>
        <v>193</v>
      </c>
      <c r="C357" s="123"/>
      <c r="D357" s="51" t="s">
        <v>298</v>
      </c>
      <c r="E357" s="23" t="s">
        <v>77</v>
      </c>
      <c r="F357" s="39">
        <v>853.67</v>
      </c>
      <c r="G357" s="17">
        <v>9.5</v>
      </c>
      <c r="H357" s="17">
        <f t="shared" si="116"/>
        <v>10.450000000000001</v>
      </c>
      <c r="I357" s="17">
        <f t="shared" si="117"/>
        <v>8920.8515000000007</v>
      </c>
      <c r="J357" s="15">
        <v>0.114</v>
      </c>
      <c r="K357" s="10">
        <f t="shared" si="118"/>
        <v>97.318380000000005</v>
      </c>
      <c r="L357" s="76" t="s">
        <v>678</v>
      </c>
      <c r="M357" s="77">
        <v>49.5</v>
      </c>
      <c r="N357" s="17">
        <f t="shared" si="119"/>
        <v>69.3</v>
      </c>
      <c r="O357" s="17">
        <f t="shared" si="120"/>
        <v>7.9001999999999999</v>
      </c>
      <c r="P357" s="17">
        <f t="shared" si="121"/>
        <v>6744.1637339999997</v>
      </c>
      <c r="Q357" s="17">
        <f t="shared" si="122"/>
        <v>15665.015234</v>
      </c>
      <c r="R357" s="49"/>
    </row>
    <row r="358" spans="2:19" ht="55.2" x14ac:dyDescent="0.25">
      <c r="B358" s="48">
        <f>IF(F358&lt;&gt;"",1+MAX($B$22:B357),"")</f>
        <v>194</v>
      </c>
      <c r="C358" s="123"/>
      <c r="D358" s="51" t="s">
        <v>299</v>
      </c>
      <c r="E358" s="23" t="s">
        <v>77</v>
      </c>
      <c r="F358" s="39">
        <v>92.17</v>
      </c>
      <c r="G358" s="17">
        <v>9.1</v>
      </c>
      <c r="H358" s="17">
        <f t="shared" si="116"/>
        <v>10.01</v>
      </c>
      <c r="I358" s="17">
        <f t="shared" si="117"/>
        <v>922.62170000000003</v>
      </c>
      <c r="J358" s="15">
        <v>0.114</v>
      </c>
      <c r="K358" s="10">
        <f t="shared" ref="K358:K361" si="123">F358*J358</f>
        <v>10.507380000000001</v>
      </c>
      <c r="L358" s="76" t="s">
        <v>678</v>
      </c>
      <c r="M358" s="77">
        <v>49.5</v>
      </c>
      <c r="N358" s="17">
        <f t="shared" si="119"/>
        <v>69.3</v>
      </c>
      <c r="O358" s="17">
        <f t="shared" ref="O358:O361" si="124">J358*N358</f>
        <v>7.9001999999999999</v>
      </c>
      <c r="P358" s="17">
        <f t="shared" si="121"/>
        <v>728.16143399999999</v>
      </c>
      <c r="Q358" s="17">
        <f t="shared" si="122"/>
        <v>1650.783134</v>
      </c>
      <c r="R358" s="49"/>
    </row>
    <row r="359" spans="2:19" ht="55.2" x14ac:dyDescent="0.25">
      <c r="B359" s="48">
        <f>IF(F359&lt;&gt;"",1+MAX($B$22:B358),"")</f>
        <v>195</v>
      </c>
      <c r="C359" s="123"/>
      <c r="D359" s="51" t="s">
        <v>300</v>
      </c>
      <c r="E359" s="23" t="s">
        <v>77</v>
      </c>
      <c r="F359" s="39">
        <v>59.53</v>
      </c>
      <c r="G359" s="17">
        <v>6.86</v>
      </c>
      <c r="H359" s="17">
        <f t="shared" si="116"/>
        <v>7.5460000000000012</v>
      </c>
      <c r="I359" s="17">
        <f t="shared" si="117"/>
        <v>449.21338000000009</v>
      </c>
      <c r="J359" s="15">
        <v>0.114</v>
      </c>
      <c r="K359" s="10">
        <f t="shared" si="123"/>
        <v>6.7864200000000006</v>
      </c>
      <c r="L359" s="76" t="s">
        <v>678</v>
      </c>
      <c r="M359" s="77">
        <v>49.5</v>
      </c>
      <c r="N359" s="17">
        <f t="shared" si="119"/>
        <v>69.3</v>
      </c>
      <c r="O359" s="17">
        <f t="shared" si="124"/>
        <v>7.9001999999999999</v>
      </c>
      <c r="P359" s="17">
        <f t="shared" si="121"/>
        <v>470.29890599999999</v>
      </c>
      <c r="Q359" s="17">
        <f t="shared" si="122"/>
        <v>919.51228600000013</v>
      </c>
      <c r="R359" s="49"/>
    </row>
    <row r="360" spans="2:19" ht="55.2" x14ac:dyDescent="0.25">
      <c r="B360" s="48">
        <f>IF(F360&lt;&gt;"",1+MAX($B$22:B359),"")</f>
        <v>196</v>
      </c>
      <c r="C360" s="123"/>
      <c r="D360" s="51" t="s">
        <v>301</v>
      </c>
      <c r="E360" s="23" t="s">
        <v>77</v>
      </c>
      <c r="F360" s="39">
        <v>90.63</v>
      </c>
      <c r="G360" s="17">
        <v>12.6</v>
      </c>
      <c r="H360" s="17">
        <f t="shared" si="116"/>
        <v>13.860000000000001</v>
      </c>
      <c r="I360" s="17">
        <f t="shared" si="117"/>
        <v>1256.1318000000001</v>
      </c>
      <c r="J360" s="15">
        <v>0.114</v>
      </c>
      <c r="K360" s="10">
        <f t="shared" si="123"/>
        <v>10.33182</v>
      </c>
      <c r="L360" s="76" t="s">
        <v>678</v>
      </c>
      <c r="M360" s="77">
        <v>49.5</v>
      </c>
      <c r="N360" s="17">
        <f t="shared" si="119"/>
        <v>69.3</v>
      </c>
      <c r="O360" s="17">
        <f t="shared" si="124"/>
        <v>7.9001999999999999</v>
      </c>
      <c r="P360" s="17">
        <f t="shared" si="121"/>
        <v>715.99512599999991</v>
      </c>
      <c r="Q360" s="17">
        <f t="shared" si="122"/>
        <v>1972.1269259999999</v>
      </c>
      <c r="R360" s="49"/>
    </row>
    <row r="361" spans="2:19" ht="55.2" x14ac:dyDescent="0.25">
      <c r="B361" s="48">
        <f>IF(F361&lt;&gt;"",1+MAX($B$22:B360),"")</f>
        <v>197</v>
      </c>
      <c r="C361" s="123"/>
      <c r="D361" s="51" t="s">
        <v>302</v>
      </c>
      <c r="E361" s="23" t="s">
        <v>77</v>
      </c>
      <c r="F361" s="39">
        <v>34.49</v>
      </c>
      <c r="G361" s="17">
        <v>9.1</v>
      </c>
      <c r="H361" s="17">
        <f t="shared" si="116"/>
        <v>10.01</v>
      </c>
      <c r="I361" s="17">
        <f t="shared" si="117"/>
        <v>345.24490000000003</v>
      </c>
      <c r="J361" s="15">
        <v>0.114</v>
      </c>
      <c r="K361" s="10">
        <f t="shared" si="123"/>
        <v>3.9318600000000004</v>
      </c>
      <c r="L361" s="76" t="s">
        <v>678</v>
      </c>
      <c r="M361" s="77">
        <v>49.5</v>
      </c>
      <c r="N361" s="17">
        <f t="shared" si="119"/>
        <v>69.3</v>
      </c>
      <c r="O361" s="17">
        <f t="shared" si="124"/>
        <v>7.9001999999999999</v>
      </c>
      <c r="P361" s="17">
        <f t="shared" si="121"/>
        <v>272.47789800000004</v>
      </c>
      <c r="Q361" s="17">
        <f t="shared" si="122"/>
        <v>617.72279800000001</v>
      </c>
      <c r="R361" s="49"/>
    </row>
    <row r="362" spans="2:19" x14ac:dyDescent="0.25">
      <c r="B362" s="48">
        <f>IF(F362&lt;&gt;"",1+MAX($B$22:B361),"")</f>
        <v>198</v>
      </c>
      <c r="C362" s="123"/>
      <c r="D362" s="8" t="s">
        <v>303</v>
      </c>
      <c r="E362" s="23" t="s">
        <v>77</v>
      </c>
      <c r="F362" s="39">
        <v>118.6</v>
      </c>
      <c r="G362" s="17">
        <v>16.55</v>
      </c>
      <c r="H362" s="17">
        <f t="shared" si="116"/>
        <v>18.205000000000002</v>
      </c>
      <c r="I362" s="17">
        <f t="shared" si="117"/>
        <v>2159.1130000000003</v>
      </c>
      <c r="J362" s="15">
        <v>0.623</v>
      </c>
      <c r="K362" s="10">
        <f t="shared" si="118"/>
        <v>73.887799999999999</v>
      </c>
      <c r="L362" s="76" t="s">
        <v>679</v>
      </c>
      <c r="M362" s="77">
        <v>44.15</v>
      </c>
      <c r="N362" s="17">
        <f t="shared" si="119"/>
        <v>61.809999999999995</v>
      </c>
      <c r="O362" s="17">
        <f t="shared" si="120"/>
        <v>38.507629999999999</v>
      </c>
      <c r="P362" s="17">
        <f t="shared" si="121"/>
        <v>4567.0049179999996</v>
      </c>
      <c r="Q362" s="17">
        <f t="shared" si="122"/>
        <v>6726.1179179999999</v>
      </c>
      <c r="R362" s="49"/>
    </row>
    <row r="363" spans="2:19" ht="55.2" x14ac:dyDescent="0.25">
      <c r="B363" s="48">
        <f>IF(F363&lt;&gt;"",1+MAX($B$22:B362),"")</f>
        <v>199</v>
      </c>
      <c r="C363" s="123"/>
      <c r="D363" s="51" t="s">
        <v>304</v>
      </c>
      <c r="E363" s="23" t="s">
        <v>77</v>
      </c>
      <c r="F363" s="39">
        <v>1391.68</v>
      </c>
      <c r="G363" s="17">
        <v>10.6</v>
      </c>
      <c r="H363" s="17">
        <f t="shared" si="116"/>
        <v>11.66</v>
      </c>
      <c r="I363" s="17">
        <f t="shared" si="117"/>
        <v>16226.988800000001</v>
      </c>
      <c r="J363" s="15">
        <v>6.5000000000000002E-2</v>
      </c>
      <c r="K363" s="10">
        <f t="shared" ref="K363" si="125">F363*J363</f>
        <v>90.45920000000001</v>
      </c>
      <c r="L363" s="76" t="s">
        <v>668</v>
      </c>
      <c r="M363" s="77">
        <v>53.15</v>
      </c>
      <c r="N363" s="17">
        <f t="shared" si="119"/>
        <v>74.41</v>
      </c>
      <c r="O363" s="17">
        <f t="shared" si="120"/>
        <v>4.8366499999999997</v>
      </c>
      <c r="P363" s="17">
        <f t="shared" si="121"/>
        <v>6731.0690720000002</v>
      </c>
      <c r="Q363" s="17">
        <f t="shared" si="122"/>
        <v>22958.057872000001</v>
      </c>
      <c r="R363" s="49"/>
    </row>
    <row r="364" spans="2:19" ht="27.6" x14ac:dyDescent="0.25">
      <c r="B364" s="48">
        <f>IF(F364&lt;&gt;"",1+MAX($B$22:B363),"")</f>
        <v>200</v>
      </c>
      <c r="C364" s="123"/>
      <c r="D364" s="51" t="s">
        <v>305</v>
      </c>
      <c r="E364" s="23" t="s">
        <v>77</v>
      </c>
      <c r="F364" s="39">
        <v>135.85</v>
      </c>
      <c r="G364" s="17">
        <v>6.4</v>
      </c>
      <c r="H364" s="17">
        <f t="shared" si="116"/>
        <v>7.0400000000000009</v>
      </c>
      <c r="I364" s="17">
        <f t="shared" si="117"/>
        <v>956.38400000000013</v>
      </c>
      <c r="J364" s="15">
        <v>6.5000000000000002E-2</v>
      </c>
      <c r="K364" s="10">
        <f t="shared" si="118"/>
        <v>8.8302499999999995</v>
      </c>
      <c r="L364" s="76" t="s">
        <v>668</v>
      </c>
      <c r="M364" s="77">
        <v>53.15</v>
      </c>
      <c r="N364" s="17">
        <f t="shared" si="119"/>
        <v>74.41</v>
      </c>
      <c r="O364" s="17">
        <f t="shared" si="120"/>
        <v>4.8366499999999997</v>
      </c>
      <c r="P364" s="17">
        <f t="shared" si="121"/>
        <v>657.05890249999993</v>
      </c>
      <c r="Q364" s="17">
        <f t="shared" si="122"/>
        <v>1613.4429024999999</v>
      </c>
      <c r="R364" s="49"/>
    </row>
    <row r="365" spans="2:19" x14ac:dyDescent="0.25">
      <c r="B365" s="48" t="str">
        <f>IF(F365&lt;&gt;"",1+MAX($B$22:B364),"")</f>
        <v/>
      </c>
      <c r="C365" s="52"/>
      <c r="D365" s="51"/>
      <c r="E365" s="23"/>
      <c r="F365" s="39"/>
      <c r="G365" s="17"/>
      <c r="H365" s="17">
        <f t="shared" si="116"/>
        <v>0</v>
      </c>
      <c r="I365" s="17">
        <f t="shared" si="117"/>
        <v>0</v>
      </c>
      <c r="J365" s="15"/>
      <c r="K365" s="10">
        <f t="shared" si="118"/>
        <v>0</v>
      </c>
      <c r="L365" s="10"/>
      <c r="M365" s="17"/>
      <c r="N365" s="17">
        <f t="shared" si="119"/>
        <v>0</v>
      </c>
      <c r="O365" s="17">
        <f t="shared" si="120"/>
        <v>0</v>
      </c>
      <c r="P365" s="17">
        <f t="shared" si="121"/>
        <v>0</v>
      </c>
      <c r="Q365" s="17">
        <f t="shared" si="122"/>
        <v>0</v>
      </c>
      <c r="R365" s="49"/>
    </row>
    <row r="366" spans="2:19" x14ac:dyDescent="0.25">
      <c r="B366" s="48" t="str">
        <f>IF(F366&lt;&gt;"",1+MAX($B$22:B365),"")</f>
        <v/>
      </c>
      <c r="C366" s="52"/>
      <c r="D366" s="51" t="s">
        <v>107</v>
      </c>
      <c r="E366" s="23"/>
      <c r="F366" s="39"/>
      <c r="G366" s="17"/>
      <c r="H366" s="17">
        <f t="shared" si="116"/>
        <v>0</v>
      </c>
      <c r="I366" s="17">
        <f t="shared" si="117"/>
        <v>0</v>
      </c>
      <c r="J366" s="15"/>
      <c r="K366" s="10">
        <f t="shared" si="118"/>
        <v>0</v>
      </c>
      <c r="L366" s="10"/>
      <c r="M366" s="17"/>
      <c r="N366" s="17">
        <f t="shared" si="119"/>
        <v>0</v>
      </c>
      <c r="O366" s="17">
        <f t="shared" si="120"/>
        <v>0</v>
      </c>
      <c r="P366" s="17">
        <f t="shared" si="121"/>
        <v>0</v>
      </c>
      <c r="Q366" s="17">
        <f t="shared" si="122"/>
        <v>0</v>
      </c>
      <c r="R366" s="49"/>
    </row>
    <row r="367" spans="2:19" ht="55.2" x14ac:dyDescent="0.25">
      <c r="B367" s="48">
        <f>IF(F367&lt;&gt;"",1+MAX($B$22:B366),"")</f>
        <v>201</v>
      </c>
      <c r="C367" s="123" t="s">
        <v>306</v>
      </c>
      <c r="D367" s="51" t="s">
        <v>307</v>
      </c>
      <c r="E367" s="23" t="s">
        <v>79</v>
      </c>
      <c r="F367" s="39">
        <v>55.95</v>
      </c>
      <c r="G367" s="17">
        <v>2.2799999999999998</v>
      </c>
      <c r="H367" s="17">
        <f t="shared" si="116"/>
        <v>2.508</v>
      </c>
      <c r="I367" s="17">
        <f t="shared" si="117"/>
        <v>140.32259999999999</v>
      </c>
      <c r="J367" s="15">
        <v>3.5000000000000003E-2</v>
      </c>
      <c r="K367" s="10">
        <f t="shared" si="118"/>
        <v>1.9582500000000003</v>
      </c>
      <c r="L367" s="76" t="s">
        <v>678</v>
      </c>
      <c r="M367" s="77">
        <v>49.5</v>
      </c>
      <c r="N367" s="17">
        <f t="shared" si="119"/>
        <v>69.3</v>
      </c>
      <c r="O367" s="17">
        <f t="shared" si="120"/>
        <v>2.4255</v>
      </c>
      <c r="P367" s="17">
        <f t="shared" si="121"/>
        <v>135.70672500000001</v>
      </c>
      <c r="Q367" s="17">
        <f t="shared" si="122"/>
        <v>276.02932499999997</v>
      </c>
      <c r="R367" s="49"/>
    </row>
    <row r="368" spans="2:19" ht="27.6" x14ac:dyDescent="0.25">
      <c r="B368" s="48">
        <f>IF(F368&lt;&gt;"",1+MAX($B$22:B367),"")</f>
        <v>202</v>
      </c>
      <c r="C368" s="123"/>
      <c r="D368" s="51" t="s">
        <v>308</v>
      </c>
      <c r="E368" s="23" t="s">
        <v>79</v>
      </c>
      <c r="F368" s="39">
        <v>501.2</v>
      </c>
      <c r="G368" s="17">
        <v>2.86</v>
      </c>
      <c r="H368" s="17">
        <f t="shared" si="116"/>
        <v>3.1459999999999999</v>
      </c>
      <c r="I368" s="17">
        <f t="shared" si="117"/>
        <v>1576.7751999999998</v>
      </c>
      <c r="J368" s="15">
        <v>3.6999999999999998E-2</v>
      </c>
      <c r="K368" s="10">
        <f t="shared" si="118"/>
        <v>18.5444</v>
      </c>
      <c r="L368" s="76" t="s">
        <v>678</v>
      </c>
      <c r="M368" s="77">
        <v>49.5</v>
      </c>
      <c r="N368" s="17">
        <f t="shared" si="119"/>
        <v>69.3</v>
      </c>
      <c r="O368" s="17">
        <f t="shared" si="120"/>
        <v>2.5640999999999998</v>
      </c>
      <c r="P368" s="17">
        <f t="shared" si="121"/>
        <v>1285.1269199999999</v>
      </c>
      <c r="Q368" s="17">
        <f t="shared" si="122"/>
        <v>2861.9021199999997</v>
      </c>
      <c r="R368" s="49"/>
    </row>
    <row r="369" spans="2:18" x14ac:dyDescent="0.25">
      <c r="B369" s="48" t="str">
        <f>IF(F369&lt;&gt;"",1+MAX($B$22:B368),"")</f>
        <v/>
      </c>
      <c r="C369" s="52"/>
      <c r="D369" s="8"/>
      <c r="E369" s="23"/>
      <c r="F369" s="39"/>
      <c r="G369" s="17"/>
      <c r="H369" s="17">
        <f t="shared" si="116"/>
        <v>0</v>
      </c>
      <c r="I369" s="17">
        <f t="shared" si="117"/>
        <v>0</v>
      </c>
      <c r="J369" s="15"/>
      <c r="K369" s="10">
        <f t="shared" si="118"/>
        <v>0</v>
      </c>
      <c r="L369" s="10"/>
      <c r="M369" s="17"/>
      <c r="N369" s="17">
        <f t="shared" si="119"/>
        <v>0</v>
      </c>
      <c r="O369" s="17">
        <f t="shared" si="120"/>
        <v>0</v>
      </c>
      <c r="P369" s="17">
        <f t="shared" si="121"/>
        <v>0</v>
      </c>
      <c r="Q369" s="17">
        <f t="shared" si="122"/>
        <v>0</v>
      </c>
      <c r="R369" s="49"/>
    </row>
    <row r="370" spans="2:18" x14ac:dyDescent="0.25">
      <c r="B370" s="64" t="str">
        <f>IF(F370&lt;&gt;"",1+MAX($B$22:B369),"")</f>
        <v/>
      </c>
      <c r="C370" s="65"/>
      <c r="D370" s="66" t="s">
        <v>108</v>
      </c>
      <c r="E370" s="23"/>
      <c r="F370" s="39"/>
      <c r="G370" s="17"/>
      <c r="H370" s="17">
        <f t="shared" si="116"/>
        <v>0</v>
      </c>
      <c r="I370" s="17">
        <f t="shared" si="117"/>
        <v>0</v>
      </c>
      <c r="J370" s="15"/>
      <c r="K370" s="10">
        <f t="shared" si="118"/>
        <v>0</v>
      </c>
      <c r="L370" s="10"/>
      <c r="M370" s="17"/>
      <c r="N370" s="17">
        <f t="shared" si="119"/>
        <v>0</v>
      </c>
      <c r="O370" s="17">
        <f t="shared" si="120"/>
        <v>0</v>
      </c>
      <c r="P370" s="17">
        <f t="shared" si="121"/>
        <v>0</v>
      </c>
      <c r="Q370" s="17">
        <f t="shared" si="122"/>
        <v>0</v>
      </c>
      <c r="R370" s="49"/>
    </row>
    <row r="371" spans="2:18" ht="27.6" x14ac:dyDescent="0.25">
      <c r="B371" s="48">
        <f>IF(F371&lt;&gt;"",1+MAX($B$22:B370),"")</f>
        <v>203</v>
      </c>
      <c r="C371" s="123" t="s">
        <v>309</v>
      </c>
      <c r="D371" s="51" t="s">
        <v>310</v>
      </c>
      <c r="E371" s="23" t="s">
        <v>77</v>
      </c>
      <c r="F371" s="39">
        <f>(149.8)+(33.79*1)</f>
        <v>183.59</v>
      </c>
      <c r="G371" s="17">
        <v>4.5</v>
      </c>
      <c r="H371" s="17">
        <f t="shared" si="116"/>
        <v>4.95</v>
      </c>
      <c r="I371" s="17">
        <f t="shared" si="117"/>
        <v>908.77050000000008</v>
      </c>
      <c r="J371" s="15">
        <v>3.7999999999999999E-2</v>
      </c>
      <c r="K371" s="10">
        <f t="shared" si="118"/>
        <v>6.9764200000000001</v>
      </c>
      <c r="L371" s="76" t="s">
        <v>668</v>
      </c>
      <c r="M371" s="77">
        <v>53.15</v>
      </c>
      <c r="N371" s="17">
        <f t="shared" si="119"/>
        <v>74.41</v>
      </c>
      <c r="O371" s="17">
        <f t="shared" si="120"/>
        <v>2.8275799999999998</v>
      </c>
      <c r="P371" s="17">
        <f t="shared" si="121"/>
        <v>519.11541219999992</v>
      </c>
      <c r="Q371" s="17">
        <f t="shared" si="122"/>
        <v>1427.8859121999999</v>
      </c>
      <c r="R371" s="49"/>
    </row>
    <row r="372" spans="2:18" ht="55.2" x14ac:dyDescent="0.25">
      <c r="B372" s="48">
        <f>IF(F372&lt;&gt;"",1+MAX($B$22:B371),"")</f>
        <v>204</v>
      </c>
      <c r="C372" s="123"/>
      <c r="D372" s="51" t="s">
        <v>311</v>
      </c>
      <c r="E372" s="23" t="s">
        <v>77</v>
      </c>
      <c r="F372" s="39">
        <v>210.64</v>
      </c>
      <c r="G372" s="17">
        <f>G359</f>
        <v>6.86</v>
      </c>
      <c r="H372" s="17">
        <f t="shared" si="116"/>
        <v>7.5460000000000012</v>
      </c>
      <c r="I372" s="17">
        <f t="shared" si="117"/>
        <v>1589.4894400000001</v>
      </c>
      <c r="J372" s="15">
        <v>0.14299999999999999</v>
      </c>
      <c r="K372" s="10">
        <f t="shared" si="118"/>
        <v>30.121519999999997</v>
      </c>
      <c r="L372" s="10" t="s">
        <v>678</v>
      </c>
      <c r="M372" s="17">
        <v>49.5</v>
      </c>
      <c r="N372" s="17">
        <f t="shared" si="119"/>
        <v>69.3</v>
      </c>
      <c r="O372" s="17">
        <f t="shared" si="120"/>
        <v>9.9098999999999986</v>
      </c>
      <c r="P372" s="17">
        <f t="shared" si="121"/>
        <v>2087.4213359999994</v>
      </c>
      <c r="Q372" s="17">
        <f t="shared" si="122"/>
        <v>3676.9107759999997</v>
      </c>
      <c r="R372" s="49"/>
    </row>
    <row r="373" spans="2:18" ht="55.2" x14ac:dyDescent="0.25">
      <c r="B373" s="48">
        <f>IF(F373&lt;&gt;"",1+MAX($B$22:B372),"")</f>
        <v>205</v>
      </c>
      <c r="C373" s="123"/>
      <c r="D373" s="51" t="s">
        <v>312</v>
      </c>
      <c r="E373" s="23" t="s">
        <v>79</v>
      </c>
      <c r="F373" s="39">
        <v>84.53</v>
      </c>
      <c r="G373" s="17">
        <v>1.72</v>
      </c>
      <c r="H373" s="17">
        <f t="shared" si="116"/>
        <v>1.8920000000000001</v>
      </c>
      <c r="I373" s="17">
        <f t="shared" si="117"/>
        <v>159.93076000000002</v>
      </c>
      <c r="J373" s="15">
        <v>3.5000000000000003E-2</v>
      </c>
      <c r="K373" s="10">
        <f t="shared" si="118"/>
        <v>2.9585500000000002</v>
      </c>
      <c r="L373" s="10" t="s">
        <v>678</v>
      </c>
      <c r="M373" s="17">
        <v>49.5</v>
      </c>
      <c r="N373" s="17">
        <f t="shared" si="119"/>
        <v>69.3</v>
      </c>
      <c r="O373" s="17">
        <f t="shared" si="120"/>
        <v>2.4255</v>
      </c>
      <c r="P373" s="17">
        <f t="shared" si="121"/>
        <v>205.02751499999999</v>
      </c>
      <c r="Q373" s="17">
        <f t="shared" si="122"/>
        <v>364.95827500000001</v>
      </c>
      <c r="R373" s="49"/>
    </row>
    <row r="374" spans="2:18" ht="55.2" x14ac:dyDescent="0.25">
      <c r="B374" s="48">
        <f>IF(F374&lt;&gt;"",1+MAX($B$22:B373),"")</f>
        <v>206</v>
      </c>
      <c r="C374" s="123"/>
      <c r="D374" s="51" t="s">
        <v>313</v>
      </c>
      <c r="E374" s="23" t="s">
        <v>79</v>
      </c>
      <c r="F374" s="39">
        <v>84.53</v>
      </c>
      <c r="G374" s="17">
        <v>4.2</v>
      </c>
      <c r="H374" s="17">
        <f t="shared" si="116"/>
        <v>4.620000000000001</v>
      </c>
      <c r="I374" s="17">
        <f t="shared" si="117"/>
        <v>390.5286000000001</v>
      </c>
      <c r="J374" s="15">
        <v>3.5000000000000003E-2</v>
      </c>
      <c r="K374" s="10">
        <f t="shared" si="118"/>
        <v>2.9585500000000002</v>
      </c>
      <c r="L374" s="10" t="s">
        <v>678</v>
      </c>
      <c r="M374" s="17">
        <v>49.5</v>
      </c>
      <c r="N374" s="17">
        <f t="shared" si="119"/>
        <v>69.3</v>
      </c>
      <c r="O374" s="17">
        <f t="shared" si="120"/>
        <v>2.4255</v>
      </c>
      <c r="P374" s="17">
        <f t="shared" si="121"/>
        <v>205.02751499999999</v>
      </c>
      <c r="Q374" s="17">
        <f t="shared" si="122"/>
        <v>595.55611500000009</v>
      </c>
      <c r="R374" s="49"/>
    </row>
    <row r="375" spans="2:18" ht="55.2" x14ac:dyDescent="0.25">
      <c r="B375" s="48">
        <f>IF(F375&lt;&gt;"",1+MAX($B$22:B374),"")</f>
        <v>207</v>
      </c>
      <c r="C375" s="123"/>
      <c r="D375" s="51" t="s">
        <v>314</v>
      </c>
      <c r="E375" s="23" t="s">
        <v>77</v>
      </c>
      <c r="F375" s="39">
        <v>55.37</v>
      </c>
      <c r="G375" s="17">
        <v>11.56</v>
      </c>
      <c r="H375" s="17">
        <f t="shared" si="116"/>
        <v>12.716000000000001</v>
      </c>
      <c r="I375" s="17">
        <f t="shared" si="117"/>
        <v>704.08492000000001</v>
      </c>
      <c r="J375" s="15">
        <v>0.14299999999999999</v>
      </c>
      <c r="K375" s="10">
        <f t="shared" si="118"/>
        <v>7.9179099999999991</v>
      </c>
      <c r="L375" s="76" t="s">
        <v>678</v>
      </c>
      <c r="M375" s="77">
        <v>49.5</v>
      </c>
      <c r="N375" s="17">
        <f t="shared" si="119"/>
        <v>69.3</v>
      </c>
      <c r="O375" s="17">
        <f t="shared" si="120"/>
        <v>9.9098999999999986</v>
      </c>
      <c r="P375" s="17">
        <f t="shared" si="121"/>
        <v>548.71116299999994</v>
      </c>
      <c r="Q375" s="17">
        <f t="shared" si="122"/>
        <v>1252.796083</v>
      </c>
      <c r="R375" s="49"/>
    </row>
    <row r="376" spans="2:18" ht="55.2" x14ac:dyDescent="0.25">
      <c r="B376" s="48">
        <f>IF(F376&lt;&gt;"",1+MAX($B$22:B375),"")</f>
        <v>208</v>
      </c>
      <c r="C376" s="123"/>
      <c r="D376" s="51" t="s">
        <v>315</v>
      </c>
      <c r="E376" s="23" t="s">
        <v>77</v>
      </c>
      <c r="F376" s="39">
        <v>72.17</v>
      </c>
      <c r="G376" s="17">
        <v>11.56</v>
      </c>
      <c r="H376" s="17">
        <f t="shared" si="116"/>
        <v>12.716000000000001</v>
      </c>
      <c r="I376" s="17">
        <f t="shared" ref="I376" si="126">F376*H376</f>
        <v>917.71372000000008</v>
      </c>
      <c r="J376" s="15">
        <v>0.14299999999999999</v>
      </c>
      <c r="K376" s="10">
        <f t="shared" ref="K376" si="127">F376*J376</f>
        <v>10.320309999999999</v>
      </c>
      <c r="L376" s="76" t="s">
        <v>678</v>
      </c>
      <c r="M376" s="77">
        <v>49.5</v>
      </c>
      <c r="N376" s="17">
        <f t="shared" si="119"/>
        <v>69.3</v>
      </c>
      <c r="O376" s="17">
        <f t="shared" si="120"/>
        <v>9.9098999999999986</v>
      </c>
      <c r="P376" s="17">
        <f t="shared" si="121"/>
        <v>715.19748299999992</v>
      </c>
      <c r="Q376" s="17">
        <f t="shared" si="122"/>
        <v>1632.9112030000001</v>
      </c>
      <c r="R376" s="49"/>
    </row>
    <row r="377" spans="2:18" ht="55.2" x14ac:dyDescent="0.25">
      <c r="B377" s="48">
        <f>IF(F377&lt;&gt;"",1+MAX($B$22:B376),"")</f>
        <v>209</v>
      </c>
      <c r="C377" s="123"/>
      <c r="D377" s="51" t="s">
        <v>316</v>
      </c>
      <c r="E377" s="23" t="s">
        <v>77</v>
      </c>
      <c r="F377" s="39">
        <v>43.96</v>
      </c>
      <c r="G377" s="17">
        <v>21.5</v>
      </c>
      <c r="H377" s="17">
        <f t="shared" si="116"/>
        <v>23.650000000000002</v>
      </c>
      <c r="I377" s="17">
        <f t="shared" si="117"/>
        <v>1039.6540000000002</v>
      </c>
      <c r="J377" s="15">
        <v>0.14299999999999999</v>
      </c>
      <c r="K377" s="10">
        <f t="shared" ref="K377" si="128">F377*J377</f>
        <v>6.2862799999999996</v>
      </c>
      <c r="L377" s="76" t="s">
        <v>678</v>
      </c>
      <c r="M377" s="77">
        <v>49.5</v>
      </c>
      <c r="N377" s="17">
        <f t="shared" si="119"/>
        <v>69.3</v>
      </c>
      <c r="O377" s="17">
        <f t="shared" si="120"/>
        <v>9.9098999999999986</v>
      </c>
      <c r="P377" s="17">
        <f t="shared" si="121"/>
        <v>435.63920399999995</v>
      </c>
      <c r="Q377" s="17">
        <f t="shared" si="122"/>
        <v>1475.2932040000001</v>
      </c>
      <c r="R377" s="49"/>
    </row>
    <row r="378" spans="2:18" ht="55.2" x14ac:dyDescent="0.25">
      <c r="B378" s="48">
        <f>IF(F378&lt;&gt;"",1+MAX($B$22:B377),"")</f>
        <v>210</v>
      </c>
      <c r="C378" s="123"/>
      <c r="D378" s="51" t="s">
        <v>317</v>
      </c>
      <c r="E378" s="23" t="s">
        <v>77</v>
      </c>
      <c r="F378" s="39">
        <v>156.91999999999999</v>
      </c>
      <c r="G378" s="17">
        <v>10.25</v>
      </c>
      <c r="H378" s="17">
        <f t="shared" si="116"/>
        <v>11.275</v>
      </c>
      <c r="I378" s="17">
        <f t="shared" si="117"/>
        <v>1769.2729999999999</v>
      </c>
      <c r="J378" s="15">
        <v>0.14299999999999999</v>
      </c>
      <c r="K378" s="10">
        <f t="shared" ref="K378" si="129">F378*J378</f>
        <v>22.439559999999997</v>
      </c>
      <c r="L378" s="76" t="s">
        <v>678</v>
      </c>
      <c r="M378" s="77">
        <v>49.5</v>
      </c>
      <c r="N378" s="17">
        <f t="shared" si="119"/>
        <v>69.3</v>
      </c>
      <c r="O378" s="17">
        <f t="shared" si="120"/>
        <v>9.9098999999999986</v>
      </c>
      <c r="P378" s="17">
        <f t="shared" si="121"/>
        <v>1555.0615079999995</v>
      </c>
      <c r="Q378" s="17">
        <f t="shared" si="122"/>
        <v>3324.3345079999995</v>
      </c>
      <c r="R378" s="49"/>
    </row>
    <row r="379" spans="2:18" ht="27.6" x14ac:dyDescent="0.25">
      <c r="B379" s="48">
        <f>IF(F379&lt;&gt;"",1+MAX($B$22:B378),"")</f>
        <v>211</v>
      </c>
      <c r="C379" s="123"/>
      <c r="D379" s="51" t="s">
        <v>318</v>
      </c>
      <c r="E379" s="23" t="s">
        <v>77</v>
      </c>
      <c r="F379" s="39">
        <v>503.43</v>
      </c>
      <c r="G379" s="17">
        <v>3.8</v>
      </c>
      <c r="H379" s="17">
        <f t="shared" si="116"/>
        <v>4.18</v>
      </c>
      <c r="I379" s="17">
        <f t="shared" si="117"/>
        <v>2104.3373999999999</v>
      </c>
      <c r="J379" s="15">
        <v>3.7999999999999999E-2</v>
      </c>
      <c r="K379" s="10">
        <f t="shared" si="118"/>
        <v>19.13034</v>
      </c>
      <c r="L379" s="76" t="s">
        <v>668</v>
      </c>
      <c r="M379" s="77">
        <v>53.15</v>
      </c>
      <c r="N379" s="17">
        <f t="shared" si="119"/>
        <v>74.41</v>
      </c>
      <c r="O379" s="17">
        <f t="shared" ref="O379" si="130">J379*N379</f>
        <v>2.8275799999999998</v>
      </c>
      <c r="P379" s="17">
        <f t="shared" si="121"/>
        <v>1423.4885993999999</v>
      </c>
      <c r="Q379" s="17">
        <f t="shared" si="122"/>
        <v>3527.8259994</v>
      </c>
      <c r="R379" s="49"/>
    </row>
    <row r="380" spans="2:18" ht="27.6" x14ac:dyDescent="0.25">
      <c r="B380" s="48">
        <f>IF(F380&lt;&gt;"",1+MAX($B$22:B379),"")</f>
        <v>212</v>
      </c>
      <c r="C380" s="123"/>
      <c r="D380" s="51" t="s">
        <v>319</v>
      </c>
      <c r="E380" s="23" t="s">
        <v>77</v>
      </c>
      <c r="F380" s="39">
        <v>48.62</v>
      </c>
      <c r="G380" s="17">
        <v>3.8</v>
      </c>
      <c r="H380" s="17">
        <f t="shared" si="116"/>
        <v>4.18</v>
      </c>
      <c r="I380" s="17">
        <f t="shared" ref="I380:I382" si="131">F380*H380</f>
        <v>203.23159999999999</v>
      </c>
      <c r="J380" s="15">
        <v>3.7999999999999999E-2</v>
      </c>
      <c r="K380" s="10">
        <f t="shared" ref="K380:K382" si="132">F380*J380</f>
        <v>1.8475599999999999</v>
      </c>
      <c r="L380" s="76" t="s">
        <v>668</v>
      </c>
      <c r="M380" s="77">
        <v>53.15</v>
      </c>
      <c r="N380" s="17">
        <f t="shared" si="119"/>
        <v>74.41</v>
      </c>
      <c r="O380" s="17">
        <f t="shared" ref="O380:O382" si="133">J380*N380</f>
        <v>2.8275799999999998</v>
      </c>
      <c r="P380" s="17">
        <f t="shared" ref="P380:P382" si="134">F380*O380</f>
        <v>137.47693959999998</v>
      </c>
      <c r="Q380" s="17">
        <f t="shared" si="122"/>
        <v>340.70853959999999</v>
      </c>
      <c r="R380" s="49"/>
    </row>
    <row r="381" spans="2:18" ht="27.6" x14ac:dyDescent="0.25">
      <c r="B381" s="48">
        <f>IF(F381&lt;&gt;"",1+MAX($B$22:B380),"")</f>
        <v>213</v>
      </c>
      <c r="C381" s="123"/>
      <c r="D381" s="51" t="s">
        <v>320</v>
      </c>
      <c r="E381" s="23" t="s">
        <v>77</v>
      </c>
      <c r="F381" s="39">
        <f>(94.26*0.41)+(105.59*0.75)</f>
        <v>117.8391</v>
      </c>
      <c r="G381" s="17">
        <v>3.8</v>
      </c>
      <c r="H381" s="17">
        <f t="shared" si="116"/>
        <v>4.18</v>
      </c>
      <c r="I381" s="17">
        <f t="shared" si="131"/>
        <v>492.56743799999998</v>
      </c>
      <c r="J381" s="15">
        <v>3.7999999999999999E-2</v>
      </c>
      <c r="K381" s="10">
        <f t="shared" si="132"/>
        <v>4.4778858000000001</v>
      </c>
      <c r="L381" s="76" t="s">
        <v>668</v>
      </c>
      <c r="M381" s="77">
        <v>53.15</v>
      </c>
      <c r="N381" s="17">
        <f t="shared" si="119"/>
        <v>74.41</v>
      </c>
      <c r="O381" s="17">
        <f t="shared" si="133"/>
        <v>2.8275799999999998</v>
      </c>
      <c r="P381" s="17">
        <f t="shared" si="134"/>
        <v>333.19948237799997</v>
      </c>
      <c r="Q381" s="17">
        <f t="shared" si="122"/>
        <v>825.7669203779999</v>
      </c>
      <c r="R381" s="49"/>
    </row>
    <row r="382" spans="2:18" ht="27.6" x14ac:dyDescent="0.25">
      <c r="B382" s="48">
        <f>IF(F382&lt;&gt;"",1+MAX($B$22:B381),"")</f>
        <v>214</v>
      </c>
      <c r="C382" s="123"/>
      <c r="D382" s="51" t="s">
        <v>321</v>
      </c>
      <c r="E382" s="23" t="s">
        <v>77</v>
      </c>
      <c r="F382" s="39">
        <v>75.41</v>
      </c>
      <c r="G382" s="17">
        <v>3.8</v>
      </c>
      <c r="H382" s="17">
        <f t="shared" si="116"/>
        <v>4.18</v>
      </c>
      <c r="I382" s="17">
        <f t="shared" si="131"/>
        <v>315.21379999999999</v>
      </c>
      <c r="J382" s="15">
        <v>3.7999999999999999E-2</v>
      </c>
      <c r="K382" s="10">
        <f t="shared" si="132"/>
        <v>2.86558</v>
      </c>
      <c r="L382" s="76" t="s">
        <v>668</v>
      </c>
      <c r="M382" s="77">
        <v>53.15</v>
      </c>
      <c r="N382" s="17">
        <f t="shared" si="119"/>
        <v>74.41</v>
      </c>
      <c r="O382" s="17">
        <f t="shared" si="133"/>
        <v>2.8275799999999998</v>
      </c>
      <c r="P382" s="17">
        <f t="shared" si="134"/>
        <v>213.22780779999997</v>
      </c>
      <c r="Q382" s="17">
        <f t="shared" si="122"/>
        <v>528.44160779999993</v>
      </c>
      <c r="R382" s="49"/>
    </row>
    <row r="383" spans="2:18" x14ac:dyDescent="0.25">
      <c r="B383" s="48">
        <f>IF(F383&lt;&gt;"",1+MAX($B$22:B382),"")</f>
        <v>215</v>
      </c>
      <c r="C383" s="123"/>
      <c r="D383" s="8" t="s">
        <v>322</v>
      </c>
      <c r="E383" s="23" t="s">
        <v>77</v>
      </c>
      <c r="F383" s="39">
        <v>146.88</v>
      </c>
      <c r="G383" s="17">
        <v>3.14</v>
      </c>
      <c r="H383" s="17">
        <f t="shared" si="116"/>
        <v>3.4540000000000006</v>
      </c>
      <c r="I383" s="17">
        <f t="shared" si="117"/>
        <v>507.32352000000009</v>
      </c>
      <c r="J383" s="15">
        <v>3.3000000000000002E-2</v>
      </c>
      <c r="K383" s="10">
        <f t="shared" si="118"/>
        <v>4.8470399999999998</v>
      </c>
      <c r="L383" s="76" t="s">
        <v>668</v>
      </c>
      <c r="M383" s="77">
        <v>53.15</v>
      </c>
      <c r="N383" s="17">
        <f t="shared" si="119"/>
        <v>74.41</v>
      </c>
      <c r="O383" s="17">
        <f t="shared" si="120"/>
        <v>2.45553</v>
      </c>
      <c r="P383" s="17">
        <f t="shared" si="121"/>
        <v>360.66824639999999</v>
      </c>
      <c r="Q383" s="17">
        <f t="shared" si="122"/>
        <v>867.99176640000007</v>
      </c>
      <c r="R383" s="49"/>
    </row>
    <row r="384" spans="2:18" x14ac:dyDescent="0.25">
      <c r="B384" s="48" t="str">
        <f>IF(F384&lt;&gt;"",1+MAX($B$22:B383),"")</f>
        <v/>
      </c>
      <c r="C384" s="69"/>
      <c r="D384" s="8"/>
      <c r="E384" s="23"/>
      <c r="F384" s="39"/>
      <c r="G384" s="17"/>
      <c r="H384" s="17">
        <f t="shared" si="116"/>
        <v>0</v>
      </c>
      <c r="I384" s="17">
        <f t="shared" si="117"/>
        <v>0</v>
      </c>
      <c r="J384" s="15"/>
      <c r="K384" s="10">
        <f t="shared" si="118"/>
        <v>0</v>
      </c>
      <c r="L384" s="10"/>
      <c r="M384" s="17"/>
      <c r="N384" s="17">
        <f t="shared" si="119"/>
        <v>0</v>
      </c>
      <c r="O384" s="17">
        <f t="shared" si="120"/>
        <v>0</v>
      </c>
      <c r="P384" s="17">
        <f t="shared" si="121"/>
        <v>0</v>
      </c>
      <c r="Q384" s="17">
        <f t="shared" si="122"/>
        <v>0</v>
      </c>
      <c r="R384" s="49"/>
    </row>
    <row r="385" spans="2:18" x14ac:dyDescent="0.25">
      <c r="B385" s="64" t="str">
        <f>IF(F385&lt;&gt;"",1+MAX($B$22:B384),"")</f>
        <v/>
      </c>
      <c r="C385" s="64"/>
      <c r="D385" s="66" t="s">
        <v>323</v>
      </c>
      <c r="E385" s="23"/>
      <c r="F385" s="39"/>
      <c r="G385" s="17"/>
      <c r="H385" s="17">
        <f t="shared" si="116"/>
        <v>0</v>
      </c>
      <c r="I385" s="17">
        <f t="shared" si="117"/>
        <v>0</v>
      </c>
      <c r="J385" s="15"/>
      <c r="K385" s="10">
        <f t="shared" si="118"/>
        <v>0</v>
      </c>
      <c r="L385" s="10"/>
      <c r="M385" s="17"/>
      <c r="N385" s="17">
        <f t="shared" si="119"/>
        <v>0</v>
      </c>
      <c r="O385" s="17">
        <f t="shared" si="120"/>
        <v>0</v>
      </c>
      <c r="P385" s="17">
        <f t="shared" si="121"/>
        <v>0</v>
      </c>
      <c r="Q385" s="17">
        <f t="shared" si="122"/>
        <v>0</v>
      </c>
      <c r="R385" s="49"/>
    </row>
    <row r="386" spans="2:18" ht="41.4" customHeight="1" x14ac:dyDescent="0.25">
      <c r="B386" s="48">
        <f>IF(F386&lt;&gt;"",1+MAX($B$22:B385),"")</f>
        <v>216</v>
      </c>
      <c r="C386" s="123" t="s">
        <v>309</v>
      </c>
      <c r="D386" s="51" t="s">
        <v>288</v>
      </c>
      <c r="E386" s="23" t="s">
        <v>77</v>
      </c>
      <c r="F386" s="39">
        <f>(388.05)+(36.25*7.83)</f>
        <v>671.88750000000005</v>
      </c>
      <c r="G386" s="17">
        <v>3.68</v>
      </c>
      <c r="H386" s="17">
        <f t="shared" si="116"/>
        <v>4.0480000000000009</v>
      </c>
      <c r="I386" s="17">
        <f t="shared" si="117"/>
        <v>2719.8006000000009</v>
      </c>
      <c r="J386" s="15">
        <v>0.20100000000000001</v>
      </c>
      <c r="K386" s="10">
        <f t="shared" si="118"/>
        <v>135.04938750000002</v>
      </c>
      <c r="L386" s="76" t="s">
        <v>675</v>
      </c>
      <c r="M386" s="77">
        <v>49.05</v>
      </c>
      <c r="N386" s="17">
        <f t="shared" si="119"/>
        <v>68.669999999999987</v>
      </c>
      <c r="O386" s="17">
        <f t="shared" si="120"/>
        <v>13.802669999999999</v>
      </c>
      <c r="P386" s="17">
        <f t="shared" si="121"/>
        <v>9273.8414396250009</v>
      </c>
      <c r="Q386" s="17">
        <f t="shared" si="122"/>
        <v>11993.642039625001</v>
      </c>
      <c r="R386" s="49"/>
    </row>
    <row r="387" spans="2:18" ht="41.4" x14ac:dyDescent="0.25">
      <c r="B387" s="48">
        <f>IF(F387&lt;&gt;"",1+MAX($B$22:B386),"")</f>
        <v>217</v>
      </c>
      <c r="C387" s="123"/>
      <c r="D387" s="51" t="s">
        <v>289</v>
      </c>
      <c r="E387" s="23" t="s">
        <v>77</v>
      </c>
      <c r="F387" s="39">
        <f>(142.95*7.83)+(248.29)</f>
        <v>1367.5884999999998</v>
      </c>
      <c r="G387" s="17">
        <v>3.68</v>
      </c>
      <c r="H387" s="17">
        <f t="shared" si="116"/>
        <v>4.0480000000000009</v>
      </c>
      <c r="I387" s="17">
        <f t="shared" si="117"/>
        <v>5535.9982480000008</v>
      </c>
      <c r="J387" s="15">
        <v>0.20100000000000001</v>
      </c>
      <c r="K387" s="10">
        <f t="shared" si="118"/>
        <v>274.8852885</v>
      </c>
      <c r="L387" s="76" t="s">
        <v>675</v>
      </c>
      <c r="M387" s="77">
        <v>49.05</v>
      </c>
      <c r="N387" s="17">
        <f t="shared" si="119"/>
        <v>68.669999999999987</v>
      </c>
      <c r="O387" s="17">
        <f t="shared" si="120"/>
        <v>13.802669999999999</v>
      </c>
      <c r="P387" s="17">
        <f t="shared" si="121"/>
        <v>18876.372761294995</v>
      </c>
      <c r="Q387" s="17">
        <f t="shared" si="122"/>
        <v>24412.371009294995</v>
      </c>
      <c r="R387" s="49"/>
    </row>
    <row r="388" spans="2:18" ht="41.4" x14ac:dyDescent="0.25">
      <c r="B388" s="48">
        <f>IF(F388&lt;&gt;"",1+MAX($B$22:B387),"")</f>
        <v>218</v>
      </c>
      <c r="C388" s="123"/>
      <c r="D388" s="51" t="s">
        <v>290</v>
      </c>
      <c r="E388" s="23" t="s">
        <v>77</v>
      </c>
      <c r="F388" s="39">
        <v>665.43</v>
      </c>
      <c r="G388" s="17">
        <v>3.68</v>
      </c>
      <c r="H388" s="17">
        <f t="shared" si="116"/>
        <v>4.0480000000000009</v>
      </c>
      <c r="I388" s="17">
        <f t="shared" si="117"/>
        <v>2693.6606400000005</v>
      </c>
      <c r="J388" s="15">
        <v>0.20100000000000001</v>
      </c>
      <c r="K388" s="10">
        <f t="shared" si="118"/>
        <v>133.75143</v>
      </c>
      <c r="L388" s="76" t="s">
        <v>675</v>
      </c>
      <c r="M388" s="77">
        <v>49.05</v>
      </c>
      <c r="N388" s="17">
        <f t="shared" si="119"/>
        <v>68.669999999999987</v>
      </c>
      <c r="O388" s="17">
        <f t="shared" si="120"/>
        <v>13.802669999999999</v>
      </c>
      <c r="P388" s="17">
        <f t="shared" si="121"/>
        <v>9184.7106980999979</v>
      </c>
      <c r="Q388" s="17">
        <f t="shared" si="122"/>
        <v>11878.371338099998</v>
      </c>
      <c r="R388" s="49"/>
    </row>
    <row r="389" spans="2:18" ht="41.4" x14ac:dyDescent="0.25">
      <c r="B389" s="48">
        <f>IF(F389&lt;&gt;"",1+MAX($B$22:B388),"")</f>
        <v>219</v>
      </c>
      <c r="C389" s="123"/>
      <c r="D389" s="51" t="s">
        <v>291</v>
      </c>
      <c r="E389" s="23" t="s">
        <v>77</v>
      </c>
      <c r="F389" s="39">
        <f>(360.38)+(23.14*7)</f>
        <v>522.36</v>
      </c>
      <c r="G389" s="17">
        <v>3.68</v>
      </c>
      <c r="H389" s="17">
        <f t="shared" si="116"/>
        <v>4.0480000000000009</v>
      </c>
      <c r="I389" s="17">
        <f t="shared" si="117"/>
        <v>2114.5132800000006</v>
      </c>
      <c r="J389" s="15">
        <v>0.20100000000000001</v>
      </c>
      <c r="K389" s="10">
        <f t="shared" si="118"/>
        <v>104.99436000000001</v>
      </c>
      <c r="L389" s="76" t="s">
        <v>675</v>
      </c>
      <c r="M389" s="77">
        <v>49.05</v>
      </c>
      <c r="N389" s="17">
        <f t="shared" si="119"/>
        <v>68.669999999999987</v>
      </c>
      <c r="O389" s="17">
        <f t="shared" si="120"/>
        <v>13.802669999999999</v>
      </c>
      <c r="P389" s="17">
        <f t="shared" si="121"/>
        <v>7209.9627012000001</v>
      </c>
      <c r="Q389" s="17">
        <f t="shared" si="122"/>
        <v>9324.4759812000011</v>
      </c>
      <c r="R389" s="49"/>
    </row>
    <row r="390" spans="2:18" x14ac:dyDescent="0.25">
      <c r="B390" s="48" t="str">
        <f>IF(F390&lt;&gt;"",1+MAX($B$22:B389),"")</f>
        <v/>
      </c>
      <c r="C390" s="52"/>
      <c r="D390" s="8"/>
      <c r="E390" s="23"/>
      <c r="F390" s="39"/>
      <c r="G390" s="17"/>
      <c r="H390" s="17">
        <f t="shared" si="116"/>
        <v>0</v>
      </c>
      <c r="I390" s="17">
        <f t="shared" si="117"/>
        <v>0</v>
      </c>
      <c r="J390" s="15"/>
      <c r="K390" s="10">
        <f t="shared" si="118"/>
        <v>0</v>
      </c>
      <c r="L390" s="10"/>
      <c r="M390" s="17"/>
      <c r="N390" s="17">
        <f t="shared" si="119"/>
        <v>0</v>
      </c>
      <c r="O390" s="17">
        <f t="shared" si="120"/>
        <v>0</v>
      </c>
      <c r="P390" s="17">
        <f t="shared" si="121"/>
        <v>0</v>
      </c>
      <c r="Q390" s="17">
        <f t="shared" si="122"/>
        <v>0</v>
      </c>
      <c r="R390" s="49"/>
    </row>
    <row r="391" spans="2:18" x14ac:dyDescent="0.25">
      <c r="B391" s="64" t="str">
        <f>IF(F391&lt;&gt;"",1+MAX($B$22:B390),"")</f>
        <v/>
      </c>
      <c r="C391" s="65"/>
      <c r="D391" s="66" t="s">
        <v>144</v>
      </c>
      <c r="E391" s="23"/>
      <c r="F391" s="39"/>
      <c r="G391" s="17"/>
      <c r="H391" s="17">
        <f t="shared" si="116"/>
        <v>0</v>
      </c>
      <c r="I391" s="17">
        <f t="shared" si="117"/>
        <v>0</v>
      </c>
      <c r="J391" s="15"/>
      <c r="K391" s="10">
        <f t="shared" si="118"/>
        <v>0</v>
      </c>
      <c r="L391" s="10"/>
      <c r="M391" s="17"/>
      <c r="N391" s="17">
        <f t="shared" si="119"/>
        <v>0</v>
      </c>
      <c r="O391" s="17">
        <f t="shared" si="120"/>
        <v>0</v>
      </c>
      <c r="P391" s="17">
        <f t="shared" si="121"/>
        <v>0</v>
      </c>
      <c r="Q391" s="17">
        <f t="shared" si="122"/>
        <v>0</v>
      </c>
      <c r="R391" s="49"/>
    </row>
    <row r="392" spans="2:18" ht="27.6" x14ac:dyDescent="0.25">
      <c r="B392" s="48">
        <f>IF(F392&lt;&gt;"",1+MAX($B$22:B391),"")</f>
        <v>220</v>
      </c>
      <c r="C392" s="123" t="s">
        <v>309</v>
      </c>
      <c r="D392" s="8" t="s">
        <v>324</v>
      </c>
      <c r="E392" s="23" t="s">
        <v>77</v>
      </c>
      <c r="F392" s="39">
        <v>179.61</v>
      </c>
      <c r="G392" s="17">
        <v>24.63</v>
      </c>
      <c r="H392" s="17">
        <f t="shared" si="116"/>
        <v>27.093</v>
      </c>
      <c r="I392" s="17">
        <f t="shared" si="117"/>
        <v>4866.1737300000004</v>
      </c>
      <c r="J392" s="15">
        <v>2.3E-2</v>
      </c>
      <c r="K392" s="10">
        <f t="shared" si="118"/>
        <v>4.13103</v>
      </c>
      <c r="L392" s="76" t="s">
        <v>659</v>
      </c>
      <c r="M392" s="77">
        <v>53.15</v>
      </c>
      <c r="N392" s="17">
        <f t="shared" si="119"/>
        <v>74.41</v>
      </c>
      <c r="O392" s="17">
        <f t="shared" si="120"/>
        <v>1.7114299999999998</v>
      </c>
      <c r="P392" s="17">
        <f t="shared" si="121"/>
        <v>307.38994229999997</v>
      </c>
      <c r="Q392" s="17">
        <f t="shared" si="122"/>
        <v>5173.5636723000007</v>
      </c>
      <c r="R392" s="49"/>
    </row>
    <row r="393" spans="2:18" ht="27.6" x14ac:dyDescent="0.25">
      <c r="B393" s="48">
        <f>IF(F393&lt;&gt;"",1+MAX($B$22:B392),"")</f>
        <v>221</v>
      </c>
      <c r="C393" s="123"/>
      <c r="D393" s="8" t="s">
        <v>325</v>
      </c>
      <c r="E393" s="23" t="s">
        <v>77</v>
      </c>
      <c r="F393" s="39">
        <v>167.62</v>
      </c>
      <c r="G393" s="17">
        <v>9.19</v>
      </c>
      <c r="H393" s="17">
        <f t="shared" si="116"/>
        <v>10.109</v>
      </c>
      <c r="I393" s="17">
        <f t="shared" si="117"/>
        <v>1694.4705800000002</v>
      </c>
      <c r="J393" s="15">
        <v>2.3E-2</v>
      </c>
      <c r="K393" s="10">
        <f t="shared" si="118"/>
        <v>3.8552599999999999</v>
      </c>
      <c r="L393" s="76" t="s">
        <v>659</v>
      </c>
      <c r="M393" s="77">
        <v>53.15</v>
      </c>
      <c r="N393" s="17">
        <f t="shared" si="119"/>
        <v>74.41</v>
      </c>
      <c r="O393" s="17">
        <f t="shared" si="120"/>
        <v>1.7114299999999998</v>
      </c>
      <c r="P393" s="17">
        <f t="shared" si="121"/>
        <v>286.86989659999995</v>
      </c>
      <c r="Q393" s="17">
        <f t="shared" si="122"/>
        <v>1981.3404766000001</v>
      </c>
      <c r="R393" s="49"/>
    </row>
    <row r="394" spans="2:18" x14ac:dyDescent="0.25">
      <c r="B394" s="48" t="str">
        <f>IF(F394&lt;&gt;"",1+MAX($B$22:B393),"")</f>
        <v/>
      </c>
      <c r="C394" s="52"/>
      <c r="D394" s="68"/>
      <c r="E394" s="23"/>
      <c r="F394" s="39"/>
      <c r="G394" s="17"/>
      <c r="H394" s="17">
        <f t="shared" si="116"/>
        <v>0</v>
      </c>
      <c r="I394" s="17">
        <f t="shared" si="117"/>
        <v>0</v>
      </c>
      <c r="J394" s="15"/>
      <c r="K394" s="10">
        <f t="shared" si="118"/>
        <v>0</v>
      </c>
      <c r="L394" s="10"/>
      <c r="M394" s="17"/>
      <c r="N394" s="17">
        <f t="shared" si="119"/>
        <v>0</v>
      </c>
      <c r="O394" s="17">
        <f t="shared" si="120"/>
        <v>0</v>
      </c>
      <c r="P394" s="17">
        <f t="shared" si="121"/>
        <v>0</v>
      </c>
      <c r="Q394" s="17">
        <f t="shared" si="122"/>
        <v>0</v>
      </c>
      <c r="R394" s="49"/>
    </row>
    <row r="395" spans="2:18" x14ac:dyDescent="0.25">
      <c r="B395" s="64" t="str">
        <f>IF(F395&lt;&gt;"",1+MAX($B$22:B394),"")</f>
        <v/>
      </c>
      <c r="C395" s="65"/>
      <c r="D395" s="66" t="s">
        <v>119</v>
      </c>
      <c r="E395" s="23"/>
      <c r="F395" s="39"/>
      <c r="G395" s="17"/>
      <c r="H395" s="17">
        <f t="shared" si="116"/>
        <v>0</v>
      </c>
      <c r="I395" s="17">
        <f t="shared" si="117"/>
        <v>0</v>
      </c>
      <c r="J395" s="15"/>
      <c r="K395" s="10">
        <f t="shared" si="118"/>
        <v>0</v>
      </c>
      <c r="L395" s="10"/>
      <c r="M395" s="17"/>
      <c r="N395" s="17">
        <f t="shared" si="119"/>
        <v>0</v>
      </c>
      <c r="O395" s="17">
        <f t="shared" si="120"/>
        <v>0</v>
      </c>
      <c r="P395" s="17">
        <f t="shared" si="121"/>
        <v>0</v>
      </c>
      <c r="Q395" s="17">
        <f t="shared" si="122"/>
        <v>0</v>
      </c>
      <c r="R395" s="49"/>
    </row>
    <row r="396" spans="2:18" ht="69" x14ac:dyDescent="0.25">
      <c r="B396" s="48">
        <f>IF(F396&lt;&gt;"",1+MAX($B$22:B395),"")</f>
        <v>222</v>
      </c>
      <c r="C396" s="123" t="s">
        <v>330</v>
      </c>
      <c r="D396" s="8" t="s">
        <v>331</v>
      </c>
      <c r="E396" s="23" t="s">
        <v>77</v>
      </c>
      <c r="F396" s="39">
        <f>(131.12)+(11.97*7.75)+(45.87)</f>
        <v>269.75749999999999</v>
      </c>
      <c r="G396" s="17">
        <v>0.23</v>
      </c>
      <c r="H396" s="17">
        <f t="shared" si="116"/>
        <v>0.25300000000000006</v>
      </c>
      <c r="I396" s="17">
        <f t="shared" si="117"/>
        <v>68.248647500000018</v>
      </c>
      <c r="J396" s="15">
        <v>2.4E-2</v>
      </c>
      <c r="K396" s="10">
        <f t="shared" si="118"/>
        <v>6.4741799999999996</v>
      </c>
      <c r="L396" s="76" t="s">
        <v>680</v>
      </c>
      <c r="M396" s="77">
        <v>44.4</v>
      </c>
      <c r="N396" s="17">
        <f t="shared" si="119"/>
        <v>62.16</v>
      </c>
      <c r="O396" s="17">
        <f t="shared" si="120"/>
        <v>1.4918400000000001</v>
      </c>
      <c r="P396" s="17">
        <f t="shared" si="121"/>
        <v>402.4350288</v>
      </c>
      <c r="Q396" s="17">
        <f t="shared" si="122"/>
        <v>470.6836763</v>
      </c>
      <c r="R396" s="49"/>
    </row>
    <row r="397" spans="2:18" ht="55.2" x14ac:dyDescent="0.25">
      <c r="B397" s="48">
        <f>IF(F397&lt;&gt;"",1+MAX($B$22:B396),"")</f>
        <v>223</v>
      </c>
      <c r="C397" s="123"/>
      <c r="D397" s="8" t="s">
        <v>332</v>
      </c>
      <c r="E397" s="23" t="s">
        <v>77</v>
      </c>
      <c r="F397" s="39">
        <v>3092</v>
      </c>
      <c r="G397" s="17">
        <v>0.23</v>
      </c>
      <c r="H397" s="17">
        <f t="shared" si="116"/>
        <v>0.25300000000000006</v>
      </c>
      <c r="I397" s="17">
        <f t="shared" si="117"/>
        <v>782.27600000000018</v>
      </c>
      <c r="J397" s="15">
        <v>0.03</v>
      </c>
      <c r="K397" s="10">
        <f t="shared" si="118"/>
        <v>92.759999999999991</v>
      </c>
      <c r="L397" s="76" t="s">
        <v>680</v>
      </c>
      <c r="M397" s="77">
        <v>44.4</v>
      </c>
      <c r="N397" s="17">
        <f t="shared" si="119"/>
        <v>62.16</v>
      </c>
      <c r="O397" s="17">
        <f t="shared" si="120"/>
        <v>1.8647999999999998</v>
      </c>
      <c r="P397" s="17">
        <f t="shared" si="121"/>
        <v>5765.9615999999996</v>
      </c>
      <c r="Q397" s="17">
        <f t="shared" si="122"/>
        <v>6548.2375999999995</v>
      </c>
      <c r="R397" s="49"/>
    </row>
    <row r="398" spans="2:18" ht="41.4" x14ac:dyDescent="0.25">
      <c r="B398" s="48">
        <f>IF(F398&lt;&gt;"",1+MAX($B$22:B397),"")</f>
        <v>224</v>
      </c>
      <c r="C398" s="52"/>
      <c r="D398" s="8" t="s">
        <v>409</v>
      </c>
      <c r="E398" s="23" t="s">
        <v>77</v>
      </c>
      <c r="F398" s="39">
        <v>1336</v>
      </c>
      <c r="G398" s="17">
        <v>0.23</v>
      </c>
      <c r="H398" s="17">
        <f t="shared" si="116"/>
        <v>0.25300000000000006</v>
      </c>
      <c r="I398" s="17">
        <f t="shared" si="117"/>
        <v>338.0080000000001</v>
      </c>
      <c r="J398" s="15">
        <v>2.4E-2</v>
      </c>
      <c r="K398" s="10">
        <f t="shared" si="118"/>
        <v>32.064</v>
      </c>
      <c r="L398" s="76" t="s">
        <v>680</v>
      </c>
      <c r="M398" s="77">
        <v>44.4</v>
      </c>
      <c r="N398" s="17">
        <f t="shared" si="119"/>
        <v>62.16</v>
      </c>
      <c r="O398" s="17">
        <f t="shared" si="120"/>
        <v>1.4918400000000001</v>
      </c>
      <c r="P398" s="17">
        <f t="shared" si="121"/>
        <v>1993.09824</v>
      </c>
      <c r="Q398" s="17">
        <f t="shared" si="122"/>
        <v>2331.1062400000001</v>
      </c>
      <c r="R398" s="49"/>
    </row>
    <row r="399" spans="2:18" x14ac:dyDescent="0.25">
      <c r="B399" s="48" t="str">
        <f>IF(F399&lt;&gt;"",1+MAX($B$22:B398),"")</f>
        <v/>
      </c>
      <c r="C399" s="52"/>
      <c r="D399" s="8"/>
      <c r="E399" s="23"/>
      <c r="F399" s="39"/>
      <c r="G399" s="17"/>
      <c r="H399" s="17">
        <f t="shared" si="116"/>
        <v>0</v>
      </c>
      <c r="I399" s="17">
        <f t="shared" si="117"/>
        <v>0</v>
      </c>
      <c r="J399" s="15"/>
      <c r="K399" s="10">
        <f t="shared" si="118"/>
        <v>0</v>
      </c>
      <c r="L399" s="10"/>
      <c r="M399" s="17"/>
      <c r="N399" s="17">
        <f t="shared" si="119"/>
        <v>0</v>
      </c>
      <c r="O399" s="17">
        <f t="shared" si="120"/>
        <v>0</v>
      </c>
      <c r="P399" s="17">
        <f t="shared" si="121"/>
        <v>0</v>
      </c>
      <c r="Q399" s="17">
        <f t="shared" si="122"/>
        <v>0</v>
      </c>
      <c r="R399" s="49"/>
    </row>
    <row r="400" spans="2:18" x14ac:dyDescent="0.25">
      <c r="B400" s="64" t="str">
        <f>IF(F400&lt;&gt;"",1+MAX($B$22:B399),"")</f>
        <v/>
      </c>
      <c r="C400" s="65"/>
      <c r="D400" s="66" t="s">
        <v>109</v>
      </c>
      <c r="E400" s="23"/>
      <c r="F400" s="39"/>
      <c r="G400" s="17"/>
      <c r="H400" s="17">
        <f t="shared" si="116"/>
        <v>0</v>
      </c>
      <c r="I400" s="17">
        <f t="shared" si="117"/>
        <v>0</v>
      </c>
      <c r="J400" s="15"/>
      <c r="K400" s="10">
        <f t="shared" si="118"/>
        <v>0</v>
      </c>
      <c r="L400" s="10"/>
      <c r="M400" s="17"/>
      <c r="N400" s="17">
        <f t="shared" si="119"/>
        <v>0</v>
      </c>
      <c r="O400" s="17">
        <f t="shared" si="120"/>
        <v>0</v>
      </c>
      <c r="P400" s="17">
        <f t="shared" si="121"/>
        <v>0</v>
      </c>
      <c r="Q400" s="17">
        <f t="shared" si="122"/>
        <v>0</v>
      </c>
      <c r="R400" s="49"/>
    </row>
    <row r="401" spans="2:18" x14ac:dyDescent="0.25">
      <c r="B401" s="48" t="str">
        <f>IF(F401&lt;&gt;"",1+MAX($B$22:B400),"")</f>
        <v/>
      </c>
      <c r="C401" s="52"/>
      <c r="D401" s="51"/>
      <c r="E401" s="23"/>
      <c r="F401" s="39"/>
      <c r="G401" s="17"/>
      <c r="H401" s="17">
        <f t="shared" si="116"/>
        <v>0</v>
      </c>
      <c r="I401" s="17">
        <f t="shared" si="117"/>
        <v>0</v>
      </c>
      <c r="J401" s="15"/>
      <c r="K401" s="10">
        <f t="shared" si="118"/>
        <v>0</v>
      </c>
      <c r="L401" s="10"/>
      <c r="M401" s="17"/>
      <c r="N401" s="17">
        <f t="shared" si="119"/>
        <v>0</v>
      </c>
      <c r="O401" s="17">
        <f t="shared" si="120"/>
        <v>0</v>
      </c>
      <c r="P401" s="17">
        <f t="shared" si="121"/>
        <v>0</v>
      </c>
      <c r="Q401" s="17">
        <f t="shared" si="122"/>
        <v>0</v>
      </c>
      <c r="R401" s="49"/>
    </row>
    <row r="402" spans="2:18" x14ac:dyDescent="0.25">
      <c r="B402" s="48" t="str">
        <f>IF(F402&lt;&gt;"",1+MAX($B$22:B401),"")</f>
        <v/>
      </c>
      <c r="C402" s="123" t="s">
        <v>273</v>
      </c>
      <c r="D402" s="51" t="s">
        <v>110</v>
      </c>
      <c r="E402" s="23"/>
      <c r="F402" s="39"/>
      <c r="G402" s="17"/>
      <c r="H402" s="17">
        <f t="shared" si="116"/>
        <v>0</v>
      </c>
      <c r="I402" s="17">
        <f t="shared" si="117"/>
        <v>0</v>
      </c>
      <c r="J402" s="15"/>
      <c r="K402" s="10">
        <f t="shared" si="118"/>
        <v>0</v>
      </c>
      <c r="L402" s="10"/>
      <c r="M402" s="17"/>
      <c r="N402" s="17">
        <f t="shared" si="119"/>
        <v>0</v>
      </c>
      <c r="O402" s="17">
        <f t="shared" si="120"/>
        <v>0</v>
      </c>
      <c r="P402" s="17">
        <f t="shared" si="121"/>
        <v>0</v>
      </c>
      <c r="Q402" s="17">
        <f t="shared" si="122"/>
        <v>0</v>
      </c>
      <c r="R402" s="49"/>
    </row>
    <row r="403" spans="2:18" x14ac:dyDescent="0.25">
      <c r="B403" s="48">
        <f>IF(F403&lt;&gt;"",1+MAX($B$22:B402),"")</f>
        <v>225</v>
      </c>
      <c r="C403" s="123"/>
      <c r="D403" s="8" t="s">
        <v>259</v>
      </c>
      <c r="E403" s="23" t="s">
        <v>77</v>
      </c>
      <c r="F403" s="39">
        <v>2181.02</v>
      </c>
      <c r="G403" s="17">
        <v>1.1499999999999999</v>
      </c>
      <c r="H403" s="17">
        <f t="shared" si="116"/>
        <v>1.2649999999999999</v>
      </c>
      <c r="I403" s="17">
        <f t="shared" si="117"/>
        <v>2758.9902999999999</v>
      </c>
      <c r="J403" s="15">
        <v>3.6999999999999998E-2</v>
      </c>
      <c r="K403" s="10">
        <f t="shared" si="118"/>
        <v>80.697739999999996</v>
      </c>
      <c r="L403" s="76" t="s">
        <v>659</v>
      </c>
      <c r="M403" s="77">
        <v>53.15</v>
      </c>
      <c r="N403" s="17">
        <f t="shared" si="119"/>
        <v>74.41</v>
      </c>
      <c r="O403" s="17">
        <f t="shared" si="120"/>
        <v>2.7531699999999999</v>
      </c>
      <c r="P403" s="17">
        <f t="shared" si="121"/>
        <v>6004.7188333999993</v>
      </c>
      <c r="Q403" s="17">
        <f t="shared" si="122"/>
        <v>8763.7091333999997</v>
      </c>
      <c r="R403" s="49"/>
    </row>
    <row r="404" spans="2:18" x14ac:dyDescent="0.25">
      <c r="B404" s="48">
        <f>IF(F404&lt;&gt;"",1+MAX($B$22:B403),"")</f>
        <v>226</v>
      </c>
      <c r="C404" s="123"/>
      <c r="D404" s="68" t="s">
        <v>111</v>
      </c>
      <c r="E404" s="23" t="s">
        <v>98</v>
      </c>
      <c r="F404" s="39">
        <f>F403/32</f>
        <v>68.156874999999999</v>
      </c>
      <c r="G404" s="73"/>
      <c r="H404" s="73">
        <f t="shared" si="116"/>
        <v>0</v>
      </c>
      <c r="I404" s="73">
        <f t="shared" si="117"/>
        <v>0</v>
      </c>
      <c r="J404" s="74"/>
      <c r="K404" s="75">
        <f t="shared" si="118"/>
        <v>0</v>
      </c>
      <c r="L404" s="75"/>
      <c r="M404" s="73"/>
      <c r="N404" s="73">
        <f t="shared" si="119"/>
        <v>0</v>
      </c>
      <c r="O404" s="73">
        <f t="shared" si="120"/>
        <v>0</v>
      </c>
      <c r="P404" s="73">
        <f t="shared" si="121"/>
        <v>0</v>
      </c>
      <c r="Q404" s="73">
        <f t="shared" si="122"/>
        <v>0</v>
      </c>
      <c r="R404" s="49"/>
    </row>
    <row r="405" spans="2:18" x14ac:dyDescent="0.25">
      <c r="B405" s="48">
        <f>IF(F405&lt;&gt;"",1+MAX($B$22:B404),"")</f>
        <v>227</v>
      </c>
      <c r="C405" s="123"/>
      <c r="D405" s="68" t="s">
        <v>112</v>
      </c>
      <c r="E405" s="23" t="s">
        <v>113</v>
      </c>
      <c r="F405" s="39">
        <f>F403*0.031</f>
        <v>67.611620000000002</v>
      </c>
      <c r="G405" s="73"/>
      <c r="H405" s="73">
        <f t="shared" si="116"/>
        <v>0</v>
      </c>
      <c r="I405" s="73">
        <f t="shared" si="117"/>
        <v>0</v>
      </c>
      <c r="J405" s="74"/>
      <c r="K405" s="75">
        <f t="shared" si="118"/>
        <v>0</v>
      </c>
      <c r="L405" s="75"/>
      <c r="M405" s="73"/>
      <c r="N405" s="73">
        <f t="shared" si="119"/>
        <v>0</v>
      </c>
      <c r="O405" s="73">
        <f t="shared" si="120"/>
        <v>0</v>
      </c>
      <c r="P405" s="73">
        <f t="shared" si="121"/>
        <v>0</v>
      </c>
      <c r="Q405" s="73">
        <f t="shared" si="122"/>
        <v>0</v>
      </c>
      <c r="R405" s="49"/>
    </row>
    <row r="406" spans="2:18" x14ac:dyDescent="0.25">
      <c r="B406" s="48">
        <f>IF(F406&lt;&gt;"",1+MAX($B$22:B405),"")</f>
        <v>228</v>
      </c>
      <c r="C406" s="123"/>
      <c r="D406" s="68" t="s">
        <v>151</v>
      </c>
      <c r="E406" s="23" t="s">
        <v>114</v>
      </c>
      <c r="F406" s="39">
        <f>F404*12/500</f>
        <v>1.6357649999999999</v>
      </c>
      <c r="G406" s="73"/>
      <c r="H406" s="73">
        <f t="shared" si="116"/>
        <v>0</v>
      </c>
      <c r="I406" s="73">
        <f t="shared" si="117"/>
        <v>0</v>
      </c>
      <c r="J406" s="74"/>
      <c r="K406" s="75">
        <f t="shared" si="118"/>
        <v>0</v>
      </c>
      <c r="L406" s="75"/>
      <c r="M406" s="73"/>
      <c r="N406" s="73">
        <f t="shared" si="119"/>
        <v>0</v>
      </c>
      <c r="O406" s="73">
        <f t="shared" si="120"/>
        <v>0</v>
      </c>
      <c r="P406" s="73">
        <f t="shared" si="121"/>
        <v>0</v>
      </c>
      <c r="Q406" s="73">
        <f t="shared" si="122"/>
        <v>0</v>
      </c>
      <c r="R406" s="49"/>
    </row>
    <row r="407" spans="2:18" x14ac:dyDescent="0.25">
      <c r="B407" s="48">
        <f>IF(F407&lt;&gt;"",1+MAX($B$22:B406),"")</f>
        <v>229</v>
      </c>
      <c r="C407" s="123"/>
      <c r="D407" s="68" t="s">
        <v>115</v>
      </c>
      <c r="E407" s="23" t="s">
        <v>116</v>
      </c>
      <c r="F407" s="39">
        <f>F404*48/280</f>
        <v>11.684035714285713</v>
      </c>
      <c r="G407" s="73"/>
      <c r="H407" s="73">
        <f t="shared" si="116"/>
        <v>0</v>
      </c>
      <c r="I407" s="73">
        <f t="shared" si="117"/>
        <v>0</v>
      </c>
      <c r="J407" s="74"/>
      <c r="K407" s="75">
        <f t="shared" si="118"/>
        <v>0</v>
      </c>
      <c r="L407" s="75"/>
      <c r="M407" s="73"/>
      <c r="N407" s="73">
        <f t="shared" si="119"/>
        <v>0</v>
      </c>
      <c r="O407" s="73">
        <f t="shared" si="120"/>
        <v>0</v>
      </c>
      <c r="P407" s="73">
        <f t="shared" si="121"/>
        <v>0</v>
      </c>
      <c r="Q407" s="73">
        <f t="shared" si="122"/>
        <v>0</v>
      </c>
      <c r="R407" s="49"/>
    </row>
    <row r="408" spans="2:18" x14ac:dyDescent="0.25">
      <c r="B408" s="48">
        <f>IF(F408&lt;&gt;"",1+MAX($B$22:B407),"")</f>
        <v>230</v>
      </c>
      <c r="C408" s="123"/>
      <c r="D408" s="68" t="s">
        <v>117</v>
      </c>
      <c r="E408" s="23" t="s">
        <v>116</v>
      </c>
      <c r="F408" s="39">
        <f>F403*0.53</f>
        <v>1155.9406000000001</v>
      </c>
      <c r="G408" s="73"/>
      <c r="H408" s="73">
        <f t="shared" si="116"/>
        <v>0</v>
      </c>
      <c r="I408" s="73">
        <f t="shared" si="117"/>
        <v>0</v>
      </c>
      <c r="J408" s="74"/>
      <c r="K408" s="75">
        <f t="shared" si="118"/>
        <v>0</v>
      </c>
      <c r="L408" s="75"/>
      <c r="M408" s="73"/>
      <c r="N408" s="73">
        <f t="shared" si="119"/>
        <v>0</v>
      </c>
      <c r="O408" s="73">
        <f t="shared" si="120"/>
        <v>0</v>
      </c>
      <c r="P408" s="73">
        <f t="shared" si="121"/>
        <v>0</v>
      </c>
      <c r="Q408" s="73">
        <f t="shared" si="122"/>
        <v>0</v>
      </c>
      <c r="R408" s="49"/>
    </row>
    <row r="409" spans="2:18" x14ac:dyDescent="0.25">
      <c r="B409" s="48" t="str">
        <f>IF(F409&lt;&gt;"",1+MAX($B$22:B408),"")</f>
        <v/>
      </c>
      <c r="C409" s="123"/>
      <c r="D409" s="8"/>
      <c r="E409" s="23"/>
      <c r="F409" s="39"/>
      <c r="G409" s="17"/>
      <c r="H409" s="17">
        <f t="shared" si="116"/>
        <v>0</v>
      </c>
      <c r="I409" s="17">
        <f t="shared" si="117"/>
        <v>0</v>
      </c>
      <c r="J409" s="15"/>
      <c r="K409" s="10">
        <f t="shared" si="118"/>
        <v>0</v>
      </c>
      <c r="L409" s="10"/>
      <c r="M409" s="17"/>
      <c r="N409" s="17">
        <f t="shared" si="119"/>
        <v>0</v>
      </c>
      <c r="O409" s="17">
        <f t="shared" si="120"/>
        <v>0</v>
      </c>
      <c r="P409" s="17">
        <f t="shared" si="121"/>
        <v>0</v>
      </c>
      <c r="Q409" s="17">
        <f t="shared" si="122"/>
        <v>0</v>
      </c>
      <c r="R409" s="49"/>
    </row>
    <row r="410" spans="2:18" x14ac:dyDescent="0.25">
      <c r="B410" s="48">
        <f>IF(F410&lt;&gt;"",1+MAX($B$22:B409),"")</f>
        <v>231</v>
      </c>
      <c r="C410" s="123"/>
      <c r="D410" s="8" t="s">
        <v>267</v>
      </c>
      <c r="E410" s="23" t="s">
        <v>77</v>
      </c>
      <c r="F410" s="39">
        <f>13.35*8.33</f>
        <v>111.2055</v>
      </c>
      <c r="G410" s="17">
        <v>1.25</v>
      </c>
      <c r="H410" s="17">
        <f t="shared" si="116"/>
        <v>1.375</v>
      </c>
      <c r="I410" s="17">
        <f t="shared" si="117"/>
        <v>152.90756250000001</v>
      </c>
      <c r="J410" s="15">
        <v>3.6999999999999998E-2</v>
      </c>
      <c r="K410" s="10">
        <f t="shared" si="118"/>
        <v>4.1146034999999994</v>
      </c>
      <c r="L410" s="76" t="s">
        <v>659</v>
      </c>
      <c r="M410" s="77">
        <v>53.15</v>
      </c>
      <c r="N410" s="17">
        <f t="shared" si="119"/>
        <v>74.41</v>
      </c>
      <c r="O410" s="17">
        <f t="shared" si="120"/>
        <v>2.7531699999999999</v>
      </c>
      <c r="P410" s="17">
        <f t="shared" si="121"/>
        <v>306.16764643499999</v>
      </c>
      <c r="Q410" s="17">
        <f t="shared" si="122"/>
        <v>459.07520893499998</v>
      </c>
      <c r="R410" s="49"/>
    </row>
    <row r="411" spans="2:18" x14ac:dyDescent="0.25">
      <c r="B411" s="48">
        <f>IF(F411&lt;&gt;"",1+MAX($B$22:B410),"")</f>
        <v>232</v>
      </c>
      <c r="C411" s="123"/>
      <c r="D411" s="68" t="s">
        <v>111</v>
      </c>
      <c r="E411" s="23" t="s">
        <v>98</v>
      </c>
      <c r="F411" s="39">
        <f>F410/32</f>
        <v>3.475171875</v>
      </c>
      <c r="G411" s="73"/>
      <c r="H411" s="73">
        <f t="shared" si="116"/>
        <v>0</v>
      </c>
      <c r="I411" s="73">
        <f t="shared" ref="I411:I415" si="135">F411*H411</f>
        <v>0</v>
      </c>
      <c r="J411" s="74"/>
      <c r="K411" s="75">
        <f t="shared" ref="K411:K415" si="136">F411*J411</f>
        <v>0</v>
      </c>
      <c r="L411" s="75"/>
      <c r="M411" s="73"/>
      <c r="N411" s="73">
        <f t="shared" si="119"/>
        <v>0</v>
      </c>
      <c r="O411" s="73">
        <f t="shared" ref="O411:O415" si="137">J411*N411</f>
        <v>0</v>
      </c>
      <c r="P411" s="73">
        <f t="shared" ref="P411:P415" si="138">F411*O411</f>
        <v>0</v>
      </c>
      <c r="Q411" s="73">
        <f t="shared" ref="Q411:Q415" si="139">I411+P411</f>
        <v>0</v>
      </c>
      <c r="R411" s="49"/>
    </row>
    <row r="412" spans="2:18" x14ac:dyDescent="0.25">
      <c r="B412" s="48">
        <f>IF(F412&lt;&gt;"",1+MAX($B$22:B411),"")</f>
        <v>233</v>
      </c>
      <c r="C412" s="123"/>
      <c r="D412" s="68" t="s">
        <v>112</v>
      </c>
      <c r="E412" s="23" t="s">
        <v>113</v>
      </c>
      <c r="F412" s="39">
        <f>F410*0.031</f>
        <v>3.4473704999999999</v>
      </c>
      <c r="G412" s="73"/>
      <c r="H412" s="73">
        <f t="shared" si="116"/>
        <v>0</v>
      </c>
      <c r="I412" s="73">
        <f t="shared" si="135"/>
        <v>0</v>
      </c>
      <c r="J412" s="74"/>
      <c r="K412" s="75">
        <f t="shared" si="136"/>
        <v>0</v>
      </c>
      <c r="L412" s="75"/>
      <c r="M412" s="73"/>
      <c r="N412" s="73">
        <f t="shared" si="119"/>
        <v>0</v>
      </c>
      <c r="O412" s="73">
        <f t="shared" si="137"/>
        <v>0</v>
      </c>
      <c r="P412" s="73">
        <f t="shared" si="138"/>
        <v>0</v>
      </c>
      <c r="Q412" s="73">
        <f t="shared" si="139"/>
        <v>0</v>
      </c>
      <c r="R412" s="49"/>
    </row>
    <row r="413" spans="2:18" x14ac:dyDescent="0.25">
      <c r="B413" s="48">
        <f>IF(F413&lt;&gt;"",1+MAX($B$22:B412),"")</f>
        <v>234</v>
      </c>
      <c r="C413" s="123"/>
      <c r="D413" s="68" t="s">
        <v>151</v>
      </c>
      <c r="E413" s="23" t="s">
        <v>114</v>
      </c>
      <c r="F413" s="67">
        <f>F411*12/500</f>
        <v>8.3404124999999996E-2</v>
      </c>
      <c r="G413" s="73"/>
      <c r="H413" s="73">
        <f t="shared" si="116"/>
        <v>0</v>
      </c>
      <c r="I413" s="73">
        <f t="shared" si="135"/>
        <v>0</v>
      </c>
      <c r="J413" s="74"/>
      <c r="K413" s="75">
        <f t="shared" si="136"/>
        <v>0</v>
      </c>
      <c r="L413" s="75"/>
      <c r="M413" s="73"/>
      <c r="N413" s="73">
        <f t="shared" si="119"/>
        <v>0</v>
      </c>
      <c r="O413" s="73">
        <f t="shared" si="137"/>
        <v>0</v>
      </c>
      <c r="P413" s="73">
        <f t="shared" si="138"/>
        <v>0</v>
      </c>
      <c r="Q413" s="73">
        <f t="shared" si="139"/>
        <v>0</v>
      </c>
      <c r="R413" s="49"/>
    </row>
    <row r="414" spans="2:18" x14ac:dyDescent="0.25">
      <c r="B414" s="48">
        <f>IF(F414&lt;&gt;"",1+MAX($B$22:B413),"")</f>
        <v>235</v>
      </c>
      <c r="C414" s="123"/>
      <c r="D414" s="68" t="s">
        <v>115</v>
      </c>
      <c r="E414" s="23" t="s">
        <v>116</v>
      </c>
      <c r="F414" s="39">
        <f>F411*48/280</f>
        <v>0.59574374999999991</v>
      </c>
      <c r="G414" s="73"/>
      <c r="H414" s="73">
        <f t="shared" si="116"/>
        <v>0</v>
      </c>
      <c r="I414" s="73">
        <f t="shared" si="135"/>
        <v>0</v>
      </c>
      <c r="J414" s="74"/>
      <c r="K414" s="75">
        <f t="shared" si="136"/>
        <v>0</v>
      </c>
      <c r="L414" s="75"/>
      <c r="M414" s="73"/>
      <c r="N414" s="73">
        <f t="shared" si="119"/>
        <v>0</v>
      </c>
      <c r="O414" s="73">
        <f t="shared" si="137"/>
        <v>0</v>
      </c>
      <c r="P414" s="73">
        <f t="shared" si="138"/>
        <v>0</v>
      </c>
      <c r="Q414" s="73">
        <f t="shared" si="139"/>
        <v>0</v>
      </c>
      <c r="R414" s="49"/>
    </row>
    <row r="415" spans="2:18" x14ac:dyDescent="0.25">
      <c r="B415" s="48">
        <f>IF(F415&lt;&gt;"",1+MAX($B$22:B414),"")</f>
        <v>236</v>
      </c>
      <c r="C415" s="123"/>
      <c r="D415" s="68" t="s">
        <v>117</v>
      </c>
      <c r="E415" s="23" t="s">
        <v>116</v>
      </c>
      <c r="F415" s="39">
        <f>F410*0.53</f>
        <v>58.938915000000001</v>
      </c>
      <c r="G415" s="73"/>
      <c r="H415" s="73">
        <f t="shared" si="116"/>
        <v>0</v>
      </c>
      <c r="I415" s="73">
        <f t="shared" si="135"/>
        <v>0</v>
      </c>
      <c r="J415" s="74"/>
      <c r="K415" s="75">
        <f t="shared" si="136"/>
        <v>0</v>
      </c>
      <c r="L415" s="75"/>
      <c r="M415" s="73"/>
      <c r="N415" s="73">
        <f t="shared" si="119"/>
        <v>0</v>
      </c>
      <c r="O415" s="73">
        <f t="shared" si="137"/>
        <v>0</v>
      </c>
      <c r="P415" s="73">
        <f t="shared" si="138"/>
        <v>0</v>
      </c>
      <c r="Q415" s="73">
        <f t="shared" si="139"/>
        <v>0</v>
      </c>
      <c r="R415" s="49"/>
    </row>
    <row r="416" spans="2:18" x14ac:dyDescent="0.25">
      <c r="B416" s="48" t="str">
        <f>IF(F416&lt;&gt;"",1+MAX($B$22:B415),"")</f>
        <v/>
      </c>
      <c r="C416" s="123"/>
      <c r="D416" s="8"/>
      <c r="E416" s="23"/>
      <c r="F416" s="39"/>
      <c r="G416" s="17"/>
      <c r="H416" s="17">
        <f t="shared" si="116"/>
        <v>0</v>
      </c>
      <c r="I416" s="17">
        <f t="shared" si="117"/>
        <v>0</v>
      </c>
      <c r="J416" s="15"/>
      <c r="K416" s="10">
        <f t="shared" si="118"/>
        <v>0</v>
      </c>
      <c r="L416" s="10"/>
      <c r="M416" s="17"/>
      <c r="N416" s="17">
        <f t="shared" si="119"/>
        <v>0</v>
      </c>
      <c r="O416" s="17">
        <f t="shared" si="120"/>
        <v>0</v>
      </c>
      <c r="P416" s="17">
        <f t="shared" si="121"/>
        <v>0</v>
      </c>
      <c r="Q416" s="17">
        <f t="shared" si="122"/>
        <v>0</v>
      </c>
      <c r="R416" s="49"/>
    </row>
    <row r="417" spans="2:18" x14ac:dyDescent="0.25">
      <c r="B417" s="48">
        <f>IF(F417&lt;&gt;"",1+MAX($B$22:B416),"")</f>
        <v>237</v>
      </c>
      <c r="C417" s="123"/>
      <c r="D417" s="8" t="s">
        <v>268</v>
      </c>
      <c r="E417" s="23" t="s">
        <v>77</v>
      </c>
      <c r="F417" s="39">
        <v>495</v>
      </c>
      <c r="G417" s="17">
        <v>1</v>
      </c>
      <c r="H417" s="17">
        <f t="shared" ref="H417:H434" si="140">G417*$T$2</f>
        <v>1.1000000000000001</v>
      </c>
      <c r="I417" s="17">
        <f t="shared" ref="I417:I434" si="141">F417*H417</f>
        <v>544.5</v>
      </c>
      <c r="J417" s="15">
        <v>3.6999999999999998E-2</v>
      </c>
      <c r="K417" s="10">
        <f t="shared" ref="K417" si="142">F417*J417</f>
        <v>18.314999999999998</v>
      </c>
      <c r="L417" s="76" t="s">
        <v>659</v>
      </c>
      <c r="M417" s="77">
        <v>53.15</v>
      </c>
      <c r="N417" s="17">
        <f t="shared" ref="N417:N434" si="143">M417*$U$2</f>
        <v>74.41</v>
      </c>
      <c r="O417" s="17">
        <f t="shared" ref="O417:O434" si="144">J417*N417</f>
        <v>2.7531699999999999</v>
      </c>
      <c r="P417" s="17">
        <f t="shared" ref="P417:P434" si="145">F417*O417</f>
        <v>1362.81915</v>
      </c>
      <c r="Q417" s="17">
        <f t="shared" ref="Q417:Q434" si="146">I417+P417</f>
        <v>1907.31915</v>
      </c>
      <c r="R417" s="49"/>
    </row>
    <row r="418" spans="2:18" x14ac:dyDescent="0.25">
      <c r="B418" s="48">
        <f>IF(F418&lt;&gt;"",1+MAX($B$22:B417),"")</f>
        <v>238</v>
      </c>
      <c r="C418" s="123"/>
      <c r="D418" s="68" t="s">
        <v>111</v>
      </c>
      <c r="E418" s="23" t="s">
        <v>98</v>
      </c>
      <c r="F418" s="39">
        <f>F417/32</f>
        <v>15.46875</v>
      </c>
      <c r="G418" s="73"/>
      <c r="H418" s="73">
        <f t="shared" si="116"/>
        <v>0</v>
      </c>
      <c r="I418" s="73">
        <f t="shared" si="141"/>
        <v>0</v>
      </c>
      <c r="J418" s="74"/>
      <c r="K418" s="75">
        <f t="shared" ref="K418:K434" si="147">F418*J418</f>
        <v>0</v>
      </c>
      <c r="L418" s="75"/>
      <c r="M418" s="73"/>
      <c r="N418" s="73">
        <f t="shared" si="119"/>
        <v>0</v>
      </c>
      <c r="O418" s="73">
        <f t="shared" si="144"/>
        <v>0</v>
      </c>
      <c r="P418" s="73">
        <f t="shared" si="145"/>
        <v>0</v>
      </c>
      <c r="Q418" s="73">
        <f t="shared" si="146"/>
        <v>0</v>
      </c>
      <c r="R418" s="49"/>
    </row>
    <row r="419" spans="2:18" x14ac:dyDescent="0.25">
      <c r="B419" s="48">
        <f>IF(F419&lt;&gt;"",1+MAX($B$22:B418),"")</f>
        <v>239</v>
      </c>
      <c r="C419" s="123"/>
      <c r="D419" s="68" t="s">
        <v>112</v>
      </c>
      <c r="E419" s="23" t="s">
        <v>113</v>
      </c>
      <c r="F419" s="39">
        <f>F417*0.031</f>
        <v>15.345000000000001</v>
      </c>
      <c r="G419" s="73"/>
      <c r="H419" s="73">
        <f t="shared" ref="H419:H422" si="148">G419*$T$2</f>
        <v>0</v>
      </c>
      <c r="I419" s="73">
        <f t="shared" si="141"/>
        <v>0</v>
      </c>
      <c r="J419" s="74"/>
      <c r="K419" s="75">
        <f t="shared" si="147"/>
        <v>0</v>
      </c>
      <c r="L419" s="75"/>
      <c r="M419" s="73"/>
      <c r="N419" s="73">
        <f t="shared" ref="N419:N422" si="149">M419*$U$2</f>
        <v>0</v>
      </c>
      <c r="O419" s="73">
        <f t="shared" si="144"/>
        <v>0</v>
      </c>
      <c r="P419" s="73">
        <f t="shared" si="145"/>
        <v>0</v>
      </c>
      <c r="Q419" s="73">
        <f t="shared" si="146"/>
        <v>0</v>
      </c>
      <c r="R419" s="49"/>
    </row>
    <row r="420" spans="2:18" x14ac:dyDescent="0.25">
      <c r="B420" s="48">
        <f>IF(F420&lt;&gt;"",1+MAX($B$22:B419),"")</f>
        <v>240</v>
      </c>
      <c r="C420" s="123"/>
      <c r="D420" s="68" t="s">
        <v>151</v>
      </c>
      <c r="E420" s="23" t="s">
        <v>114</v>
      </c>
      <c r="F420" s="39">
        <f>F418*12/500</f>
        <v>0.37125000000000002</v>
      </c>
      <c r="G420" s="73"/>
      <c r="H420" s="73">
        <f t="shared" si="148"/>
        <v>0</v>
      </c>
      <c r="I420" s="73">
        <f t="shared" si="141"/>
        <v>0</v>
      </c>
      <c r="J420" s="74"/>
      <c r="K420" s="75">
        <f t="shared" si="147"/>
        <v>0</v>
      </c>
      <c r="L420" s="75"/>
      <c r="M420" s="73"/>
      <c r="N420" s="73">
        <f t="shared" si="149"/>
        <v>0</v>
      </c>
      <c r="O420" s="73">
        <f t="shared" si="144"/>
        <v>0</v>
      </c>
      <c r="P420" s="73">
        <f t="shared" si="145"/>
        <v>0</v>
      </c>
      <c r="Q420" s="73">
        <f t="shared" si="146"/>
        <v>0</v>
      </c>
      <c r="R420" s="49"/>
    </row>
    <row r="421" spans="2:18" x14ac:dyDescent="0.25">
      <c r="B421" s="48">
        <f>IF(F421&lt;&gt;"",1+MAX($B$22:B420),"")</f>
        <v>241</v>
      </c>
      <c r="C421" s="123"/>
      <c r="D421" s="68" t="s">
        <v>115</v>
      </c>
      <c r="E421" s="23" t="s">
        <v>116</v>
      </c>
      <c r="F421" s="39">
        <f>F418*48/280</f>
        <v>2.6517857142857144</v>
      </c>
      <c r="G421" s="73"/>
      <c r="H421" s="73">
        <f t="shared" si="148"/>
        <v>0</v>
      </c>
      <c r="I421" s="73">
        <f t="shared" si="141"/>
        <v>0</v>
      </c>
      <c r="J421" s="74"/>
      <c r="K421" s="75">
        <f t="shared" si="147"/>
        <v>0</v>
      </c>
      <c r="L421" s="75"/>
      <c r="M421" s="73"/>
      <c r="N421" s="73">
        <f t="shared" si="149"/>
        <v>0</v>
      </c>
      <c r="O421" s="73">
        <f t="shared" si="144"/>
        <v>0</v>
      </c>
      <c r="P421" s="73">
        <f t="shared" si="145"/>
        <v>0</v>
      </c>
      <c r="Q421" s="73">
        <f t="shared" si="146"/>
        <v>0</v>
      </c>
      <c r="R421" s="49"/>
    </row>
    <row r="422" spans="2:18" x14ac:dyDescent="0.25">
      <c r="B422" s="48">
        <f>IF(F422&lt;&gt;"",1+MAX($B$22:B421),"")</f>
        <v>242</v>
      </c>
      <c r="C422" s="123"/>
      <c r="D422" s="68" t="s">
        <v>117</v>
      </c>
      <c r="E422" s="23" t="s">
        <v>116</v>
      </c>
      <c r="F422" s="39">
        <f>F417*0.53</f>
        <v>262.35000000000002</v>
      </c>
      <c r="G422" s="73"/>
      <c r="H422" s="73">
        <f t="shared" si="148"/>
        <v>0</v>
      </c>
      <c r="I422" s="73">
        <f t="shared" si="141"/>
        <v>0</v>
      </c>
      <c r="J422" s="74"/>
      <c r="K422" s="75">
        <f t="shared" si="147"/>
        <v>0</v>
      </c>
      <c r="L422" s="75"/>
      <c r="M422" s="73"/>
      <c r="N422" s="73">
        <f t="shared" si="149"/>
        <v>0</v>
      </c>
      <c r="O422" s="73">
        <f t="shared" si="144"/>
        <v>0</v>
      </c>
      <c r="P422" s="73">
        <f t="shared" si="145"/>
        <v>0</v>
      </c>
      <c r="Q422" s="73">
        <f t="shared" si="146"/>
        <v>0</v>
      </c>
      <c r="R422" s="49"/>
    </row>
    <row r="423" spans="2:18" x14ac:dyDescent="0.25">
      <c r="B423" s="48" t="str">
        <f>IF(F423&lt;&gt;"",1+MAX($B$22:B422),"")</f>
        <v/>
      </c>
      <c r="C423" s="52"/>
      <c r="D423" s="68"/>
      <c r="E423" s="23"/>
      <c r="F423" s="39"/>
      <c r="G423" s="17"/>
      <c r="H423" s="17">
        <f t="shared" si="140"/>
        <v>0</v>
      </c>
      <c r="I423" s="17">
        <f t="shared" si="141"/>
        <v>0</v>
      </c>
      <c r="J423" s="15"/>
      <c r="K423" s="10">
        <f t="shared" si="147"/>
        <v>0</v>
      </c>
      <c r="L423" s="10"/>
      <c r="M423" s="17"/>
      <c r="N423" s="17">
        <f t="shared" si="143"/>
        <v>0</v>
      </c>
      <c r="O423" s="17">
        <f t="shared" si="144"/>
        <v>0</v>
      </c>
      <c r="P423" s="17">
        <f t="shared" si="145"/>
        <v>0</v>
      </c>
      <c r="Q423" s="17">
        <f t="shared" si="146"/>
        <v>0</v>
      </c>
      <c r="R423" s="49"/>
    </row>
    <row r="424" spans="2:18" x14ac:dyDescent="0.25">
      <c r="B424" s="48" t="str">
        <f>IF(F424&lt;&gt;"",1+MAX($B$22:B423),"")</f>
        <v/>
      </c>
      <c r="C424" s="52"/>
      <c r="D424" s="51" t="s">
        <v>118</v>
      </c>
      <c r="E424" s="23"/>
      <c r="F424" s="39"/>
      <c r="G424" s="17"/>
      <c r="H424" s="17">
        <f t="shared" si="140"/>
        <v>0</v>
      </c>
      <c r="I424" s="17">
        <f t="shared" si="141"/>
        <v>0</v>
      </c>
      <c r="J424" s="15"/>
      <c r="K424" s="10">
        <f t="shared" si="147"/>
        <v>0</v>
      </c>
      <c r="L424" s="10"/>
      <c r="M424" s="17"/>
      <c r="N424" s="17">
        <f t="shared" si="143"/>
        <v>0</v>
      </c>
      <c r="O424" s="17">
        <f t="shared" si="144"/>
        <v>0</v>
      </c>
      <c r="P424" s="17">
        <f t="shared" si="145"/>
        <v>0</v>
      </c>
      <c r="Q424" s="17">
        <f t="shared" si="146"/>
        <v>0</v>
      </c>
      <c r="R424" s="49"/>
    </row>
    <row r="425" spans="2:18" ht="27.6" x14ac:dyDescent="0.25">
      <c r="B425" s="48">
        <f>IF(F425&lt;&gt;"",1+MAX($B$22:B424),"")</f>
        <v>243</v>
      </c>
      <c r="C425" s="123" t="s">
        <v>326</v>
      </c>
      <c r="D425" s="8" t="s">
        <v>327</v>
      </c>
      <c r="E425" s="23" t="s">
        <v>77</v>
      </c>
      <c r="F425" s="39">
        <f>(2643.58)+(293.23*1.53)</f>
        <v>3092.2219</v>
      </c>
      <c r="G425" s="17">
        <v>1.9650000000000001</v>
      </c>
      <c r="H425" s="17">
        <f t="shared" si="140"/>
        <v>2.1615000000000002</v>
      </c>
      <c r="I425" s="17">
        <f t="shared" si="141"/>
        <v>6683.8376368500003</v>
      </c>
      <c r="J425" s="15">
        <v>6.5000000000000002E-2</v>
      </c>
      <c r="K425" s="10">
        <f t="shared" si="147"/>
        <v>200.99442350000001</v>
      </c>
      <c r="L425" s="76" t="s">
        <v>659</v>
      </c>
      <c r="M425" s="77">
        <v>53.15</v>
      </c>
      <c r="N425" s="17">
        <f t="shared" si="143"/>
        <v>74.41</v>
      </c>
      <c r="O425" s="17">
        <f t="shared" si="144"/>
        <v>4.8366499999999997</v>
      </c>
      <c r="P425" s="17">
        <f t="shared" si="145"/>
        <v>14955.995052634999</v>
      </c>
      <c r="Q425" s="17">
        <f t="shared" si="146"/>
        <v>21639.832689485</v>
      </c>
      <c r="R425" s="49"/>
    </row>
    <row r="426" spans="2:18" x14ac:dyDescent="0.25">
      <c r="B426" s="48">
        <f>IF(F426&lt;&gt;"",1+MAX($B$22:B425),"")</f>
        <v>244</v>
      </c>
      <c r="C426" s="123"/>
      <c r="D426" s="68" t="s">
        <v>111</v>
      </c>
      <c r="E426" s="23" t="s">
        <v>98</v>
      </c>
      <c r="F426" s="39">
        <f>F425/32</f>
        <v>96.631934375</v>
      </c>
      <c r="G426" s="73"/>
      <c r="H426" s="73">
        <f t="shared" si="140"/>
        <v>0</v>
      </c>
      <c r="I426" s="73">
        <f t="shared" si="141"/>
        <v>0</v>
      </c>
      <c r="J426" s="74"/>
      <c r="K426" s="75">
        <f t="shared" si="147"/>
        <v>0</v>
      </c>
      <c r="L426" s="75"/>
      <c r="M426" s="73"/>
      <c r="N426" s="73">
        <f t="shared" si="143"/>
        <v>0</v>
      </c>
      <c r="O426" s="73">
        <f t="shared" si="144"/>
        <v>0</v>
      </c>
      <c r="P426" s="73">
        <f t="shared" si="145"/>
        <v>0</v>
      </c>
      <c r="Q426" s="73">
        <f t="shared" si="146"/>
        <v>0</v>
      </c>
      <c r="R426" s="49"/>
    </row>
    <row r="427" spans="2:18" x14ac:dyDescent="0.25">
      <c r="B427" s="48">
        <f>IF(F427&lt;&gt;"",1+MAX($B$22:B426),"")</f>
        <v>245</v>
      </c>
      <c r="C427" s="123"/>
      <c r="D427" s="68" t="s">
        <v>112</v>
      </c>
      <c r="E427" s="23" t="s">
        <v>113</v>
      </c>
      <c r="F427" s="39">
        <f>F425*0.031</f>
        <v>95.858878899999993</v>
      </c>
      <c r="G427" s="73"/>
      <c r="H427" s="73">
        <f t="shared" si="140"/>
        <v>0</v>
      </c>
      <c r="I427" s="73">
        <f t="shared" si="141"/>
        <v>0</v>
      </c>
      <c r="J427" s="74"/>
      <c r="K427" s="75">
        <f t="shared" si="147"/>
        <v>0</v>
      </c>
      <c r="L427" s="75"/>
      <c r="M427" s="73"/>
      <c r="N427" s="73">
        <f t="shared" si="143"/>
        <v>0</v>
      </c>
      <c r="O427" s="73">
        <f t="shared" si="144"/>
        <v>0</v>
      </c>
      <c r="P427" s="73">
        <f t="shared" si="145"/>
        <v>0</v>
      </c>
      <c r="Q427" s="73">
        <f t="shared" si="146"/>
        <v>0</v>
      </c>
      <c r="R427" s="49"/>
    </row>
    <row r="428" spans="2:18" x14ac:dyDescent="0.25">
      <c r="B428" s="48">
        <f>IF(F428&lt;&gt;"",1+MAX($B$22:B427),"")</f>
        <v>246</v>
      </c>
      <c r="C428" s="123"/>
      <c r="D428" s="68" t="s">
        <v>151</v>
      </c>
      <c r="E428" s="23" t="s">
        <v>114</v>
      </c>
      <c r="F428" s="39">
        <f>F426*12/500</f>
        <v>2.3191664249999997</v>
      </c>
      <c r="G428" s="73"/>
      <c r="H428" s="73">
        <f t="shared" si="140"/>
        <v>0</v>
      </c>
      <c r="I428" s="73">
        <f t="shared" si="141"/>
        <v>0</v>
      </c>
      <c r="J428" s="74"/>
      <c r="K428" s="75">
        <f t="shared" si="147"/>
        <v>0</v>
      </c>
      <c r="L428" s="75"/>
      <c r="M428" s="73"/>
      <c r="N428" s="73">
        <f t="shared" si="143"/>
        <v>0</v>
      </c>
      <c r="O428" s="73">
        <f t="shared" si="144"/>
        <v>0</v>
      </c>
      <c r="P428" s="73">
        <f t="shared" si="145"/>
        <v>0</v>
      </c>
      <c r="Q428" s="73">
        <f t="shared" si="146"/>
        <v>0</v>
      </c>
      <c r="R428" s="49"/>
    </row>
    <row r="429" spans="2:18" x14ac:dyDescent="0.25">
      <c r="B429" s="48">
        <f>IF(F429&lt;&gt;"",1+MAX($B$22:B428),"")</f>
        <v>247</v>
      </c>
      <c r="C429" s="123"/>
      <c r="D429" s="68" t="s">
        <v>115</v>
      </c>
      <c r="E429" s="23" t="s">
        <v>116</v>
      </c>
      <c r="F429" s="39">
        <f>F426*48/280</f>
        <v>16.565474464285714</v>
      </c>
      <c r="G429" s="73"/>
      <c r="H429" s="73">
        <f t="shared" si="140"/>
        <v>0</v>
      </c>
      <c r="I429" s="73">
        <f t="shared" si="141"/>
        <v>0</v>
      </c>
      <c r="J429" s="74"/>
      <c r="K429" s="75">
        <f t="shared" si="147"/>
        <v>0</v>
      </c>
      <c r="L429" s="75"/>
      <c r="M429" s="73"/>
      <c r="N429" s="73">
        <f t="shared" si="143"/>
        <v>0</v>
      </c>
      <c r="O429" s="73">
        <f t="shared" si="144"/>
        <v>0</v>
      </c>
      <c r="P429" s="73">
        <f t="shared" si="145"/>
        <v>0</v>
      </c>
      <c r="Q429" s="73">
        <f t="shared" si="146"/>
        <v>0</v>
      </c>
      <c r="R429" s="49"/>
    </row>
    <row r="430" spans="2:18" x14ac:dyDescent="0.25">
      <c r="B430" s="48">
        <f>IF(F430&lt;&gt;"",1+MAX($B$22:B429),"")</f>
        <v>248</v>
      </c>
      <c r="C430" s="123"/>
      <c r="D430" s="68" t="s">
        <v>117</v>
      </c>
      <c r="E430" s="23" t="s">
        <v>116</v>
      </c>
      <c r="F430" s="39">
        <f>F425*0.53</f>
        <v>1638.8776070000001</v>
      </c>
      <c r="G430" s="73"/>
      <c r="H430" s="73">
        <f t="shared" si="140"/>
        <v>0</v>
      </c>
      <c r="I430" s="73">
        <f t="shared" si="141"/>
        <v>0</v>
      </c>
      <c r="J430" s="74"/>
      <c r="K430" s="75">
        <f t="shared" si="147"/>
        <v>0</v>
      </c>
      <c r="L430" s="75"/>
      <c r="M430" s="73"/>
      <c r="N430" s="73">
        <f t="shared" si="143"/>
        <v>0</v>
      </c>
      <c r="O430" s="73">
        <f t="shared" si="144"/>
        <v>0</v>
      </c>
      <c r="P430" s="73">
        <f t="shared" si="145"/>
        <v>0</v>
      </c>
      <c r="Q430" s="73">
        <f t="shared" si="146"/>
        <v>0</v>
      </c>
      <c r="R430" s="49"/>
    </row>
    <row r="431" spans="2:18" x14ac:dyDescent="0.25">
      <c r="B431" s="48" t="str">
        <f>IF(F431&lt;&gt;"",1+MAX($B$22:B430),"")</f>
        <v/>
      </c>
      <c r="C431" s="123"/>
      <c r="D431" s="68"/>
      <c r="E431" s="23"/>
      <c r="F431" s="39"/>
      <c r="G431" s="17"/>
      <c r="H431" s="17">
        <f t="shared" si="140"/>
        <v>0</v>
      </c>
      <c r="I431" s="17">
        <f t="shared" si="141"/>
        <v>0</v>
      </c>
      <c r="J431" s="15"/>
      <c r="K431" s="10">
        <f t="shared" si="147"/>
        <v>0</v>
      </c>
      <c r="L431" s="10"/>
      <c r="M431" s="17"/>
      <c r="N431" s="17">
        <f t="shared" si="143"/>
        <v>0</v>
      </c>
      <c r="O431" s="17">
        <f t="shared" si="144"/>
        <v>0</v>
      </c>
      <c r="P431" s="17">
        <f t="shared" si="145"/>
        <v>0</v>
      </c>
      <c r="Q431" s="17">
        <f t="shared" si="146"/>
        <v>0</v>
      </c>
      <c r="R431" s="49"/>
    </row>
    <row r="432" spans="2:18" x14ac:dyDescent="0.25">
      <c r="B432" s="48" t="str">
        <f>IF(F432&lt;&gt;"",1+MAX($B$22:B431),"")</f>
        <v/>
      </c>
      <c r="C432" s="123"/>
      <c r="D432" s="51" t="s">
        <v>328</v>
      </c>
      <c r="E432" s="23"/>
      <c r="F432" s="39"/>
      <c r="G432" s="17"/>
      <c r="H432" s="17">
        <f t="shared" si="140"/>
        <v>0</v>
      </c>
      <c r="I432" s="17">
        <f t="shared" si="141"/>
        <v>0</v>
      </c>
      <c r="J432" s="15"/>
      <c r="K432" s="10">
        <f t="shared" si="147"/>
        <v>0</v>
      </c>
      <c r="L432" s="10"/>
      <c r="M432" s="17"/>
      <c r="N432" s="17">
        <f t="shared" si="143"/>
        <v>0</v>
      </c>
      <c r="O432" s="17">
        <f t="shared" si="144"/>
        <v>0</v>
      </c>
      <c r="P432" s="17">
        <f t="shared" si="145"/>
        <v>0</v>
      </c>
      <c r="Q432" s="17">
        <f t="shared" si="146"/>
        <v>0</v>
      </c>
      <c r="R432" s="49"/>
    </row>
    <row r="433" spans="2:19" ht="55.2" x14ac:dyDescent="0.25">
      <c r="B433" s="48">
        <f>IF(F433&lt;&gt;"",1+MAX($B$22:B432),"")</f>
        <v>249</v>
      </c>
      <c r="C433" s="123"/>
      <c r="D433" s="8" t="s">
        <v>329</v>
      </c>
      <c r="E433" s="23" t="s">
        <v>79</v>
      </c>
      <c r="F433" s="39">
        <v>233.43</v>
      </c>
      <c r="G433" s="17">
        <v>6.25</v>
      </c>
      <c r="H433" s="17">
        <f t="shared" si="140"/>
        <v>6.8750000000000009</v>
      </c>
      <c r="I433" s="17">
        <f t="shared" si="141"/>
        <v>1604.8312500000002</v>
      </c>
      <c r="J433" s="15">
        <v>4.2000000000000003E-2</v>
      </c>
      <c r="K433" s="10">
        <f t="shared" si="147"/>
        <v>9.8040600000000016</v>
      </c>
      <c r="L433" s="76" t="s">
        <v>668</v>
      </c>
      <c r="M433" s="77">
        <v>53.15</v>
      </c>
      <c r="N433" s="17">
        <f t="shared" si="143"/>
        <v>74.41</v>
      </c>
      <c r="O433" s="17">
        <f t="shared" si="144"/>
        <v>3.1252200000000001</v>
      </c>
      <c r="P433" s="17">
        <f t="shared" si="145"/>
        <v>729.52010460000008</v>
      </c>
      <c r="Q433" s="17">
        <f t="shared" si="146"/>
        <v>2334.3513546000004</v>
      </c>
      <c r="R433" s="49"/>
    </row>
    <row r="434" spans="2:19" x14ac:dyDescent="0.25">
      <c r="B434" s="48" t="str">
        <f>IF(F434&lt;&gt;"",1+MAX($B$22:B433),"")</f>
        <v/>
      </c>
      <c r="C434" s="52"/>
      <c r="D434" s="8"/>
      <c r="E434" s="23"/>
      <c r="F434" s="39"/>
      <c r="G434" s="17"/>
      <c r="H434" s="17">
        <f t="shared" si="140"/>
        <v>0</v>
      </c>
      <c r="I434" s="17">
        <f t="shared" si="141"/>
        <v>0</v>
      </c>
      <c r="J434" s="15"/>
      <c r="K434" s="10">
        <f t="shared" si="147"/>
        <v>0</v>
      </c>
      <c r="L434" s="10"/>
      <c r="M434" s="17"/>
      <c r="N434" s="17">
        <f t="shared" si="143"/>
        <v>0</v>
      </c>
      <c r="O434" s="17">
        <f t="shared" si="144"/>
        <v>0</v>
      </c>
      <c r="P434" s="17">
        <f t="shared" si="145"/>
        <v>0</v>
      </c>
      <c r="Q434" s="17">
        <f t="shared" si="146"/>
        <v>0</v>
      </c>
      <c r="R434" s="49"/>
      <c r="S434" s="12"/>
    </row>
    <row r="435" spans="2:19" s="12" customFormat="1" ht="12.75" customHeight="1" x14ac:dyDescent="0.25">
      <c r="B435" s="13" t="str">
        <f>IF(F435&lt;&gt;"",1+MAX($B$22:B434),"")</f>
        <v/>
      </c>
      <c r="C435" s="13" t="s">
        <v>52</v>
      </c>
      <c r="D435" s="6" t="s">
        <v>23</v>
      </c>
      <c r="E435" s="114" t="s">
        <v>65</v>
      </c>
      <c r="F435" s="114"/>
      <c r="G435" s="114"/>
      <c r="H435" s="53">
        <f>SUM(I436:I473)</f>
        <v>10742.82690637037</v>
      </c>
      <c r="I435" s="7">
        <f t="shared" ref="I435" si="150">F435*H435</f>
        <v>0</v>
      </c>
      <c r="J435" s="7"/>
      <c r="K435" s="115" t="s">
        <v>66</v>
      </c>
      <c r="L435" s="115"/>
      <c r="M435" s="115"/>
      <c r="N435" s="115"/>
      <c r="O435" s="53">
        <f>SUM(P436:P473)</f>
        <v>5180.925331200473</v>
      </c>
      <c r="P435" s="7">
        <f t="shared" ref="P435" si="151">F435*O435</f>
        <v>0</v>
      </c>
      <c r="Q435" s="47">
        <f>SUM(Q436:Q473)</f>
        <v>15923.752237570843</v>
      </c>
      <c r="R435" s="47">
        <f>(Q435)+(H435*$Q$8)+(O435*$Q$9)+(Q435*$Q$10)+($Q$11*((Q435)+(H435*$Q$8)+(O435*$Q$9)+(Q435*$Q$10)))+(Q435*$Q$12)</f>
        <v>22518.285762601488</v>
      </c>
    </row>
    <row r="436" spans="2:19" x14ac:dyDescent="0.25">
      <c r="B436" s="48" t="str">
        <f>IF(F436&lt;&gt;"",1+MAX($B$22:B435),"")</f>
        <v/>
      </c>
      <c r="C436" s="52"/>
      <c r="D436" s="8"/>
      <c r="E436" s="23"/>
      <c r="F436" s="39"/>
      <c r="G436" s="17"/>
      <c r="H436" s="17">
        <f t="shared" ref="H436:H473" si="152">G436*$T$2</f>
        <v>0</v>
      </c>
      <c r="I436" s="17">
        <f t="shared" ref="I436:I473" si="153">F436*H436</f>
        <v>0</v>
      </c>
      <c r="J436" s="15"/>
      <c r="K436" s="10">
        <f t="shared" ref="K436:K473" si="154">F436*J436</f>
        <v>0</v>
      </c>
      <c r="L436" s="10"/>
      <c r="M436" s="17"/>
      <c r="N436" s="17">
        <f t="shared" ref="N436:N473" si="155">M436*$U$2</f>
        <v>0</v>
      </c>
      <c r="O436" s="17">
        <f t="shared" ref="O436:O473" si="156">J436*N436</f>
        <v>0</v>
      </c>
      <c r="P436" s="17">
        <f t="shared" ref="P436:P473" si="157">F436*O436</f>
        <v>0</v>
      </c>
      <c r="Q436" s="17">
        <f t="shared" ref="Q436:Q473" si="158">I436+P436</f>
        <v>0</v>
      </c>
      <c r="R436" s="49"/>
      <c r="S436" s="12"/>
    </row>
    <row r="437" spans="2:19" x14ac:dyDescent="0.25">
      <c r="B437" s="64" t="str">
        <f>IF(F437&lt;&gt;"",1+MAX($B$22:B436),"")</f>
        <v/>
      </c>
      <c r="C437" s="65"/>
      <c r="D437" s="66" t="s">
        <v>120</v>
      </c>
      <c r="E437" s="23"/>
      <c r="F437" s="39"/>
      <c r="G437" s="17"/>
      <c r="H437" s="17">
        <f t="shared" si="152"/>
        <v>0</v>
      </c>
      <c r="I437" s="17">
        <f t="shared" si="153"/>
        <v>0</v>
      </c>
      <c r="J437" s="15"/>
      <c r="K437" s="10">
        <f t="shared" si="154"/>
        <v>0</v>
      </c>
      <c r="L437" s="10"/>
      <c r="M437" s="17"/>
      <c r="N437" s="17">
        <f t="shared" si="155"/>
        <v>0</v>
      </c>
      <c r="O437" s="17">
        <f t="shared" si="156"/>
        <v>0</v>
      </c>
      <c r="P437" s="17">
        <f t="shared" si="157"/>
        <v>0</v>
      </c>
      <c r="Q437" s="17">
        <f t="shared" si="158"/>
        <v>0</v>
      </c>
      <c r="R437" s="49"/>
    </row>
    <row r="438" spans="2:19" x14ac:dyDescent="0.25">
      <c r="B438" s="48">
        <f>IF(F438&lt;&gt;"",1+MAX($B$22:B437),"")</f>
        <v>250</v>
      </c>
      <c r="C438" s="52" t="s">
        <v>336</v>
      </c>
      <c r="D438" s="8" t="s">
        <v>410</v>
      </c>
      <c r="E438" s="23" t="s">
        <v>98</v>
      </c>
      <c r="F438" s="39">
        <v>1</v>
      </c>
      <c r="G438" s="17">
        <v>275</v>
      </c>
      <c r="H438" s="17">
        <f t="shared" si="152"/>
        <v>302.5</v>
      </c>
      <c r="I438" s="17">
        <f t="shared" si="153"/>
        <v>302.5</v>
      </c>
      <c r="J438" s="15">
        <v>0.78500000000000003</v>
      </c>
      <c r="K438" s="10">
        <f t="shared" si="154"/>
        <v>0.78500000000000003</v>
      </c>
      <c r="L438" s="76" t="s">
        <v>668</v>
      </c>
      <c r="M438" s="77">
        <v>53.15</v>
      </c>
      <c r="N438" s="17">
        <f t="shared" si="155"/>
        <v>74.41</v>
      </c>
      <c r="O438" s="17">
        <f t="shared" si="156"/>
        <v>58.411850000000001</v>
      </c>
      <c r="P438" s="17">
        <f t="shared" si="157"/>
        <v>58.411850000000001</v>
      </c>
      <c r="Q438" s="17">
        <f t="shared" si="158"/>
        <v>360.91185000000002</v>
      </c>
      <c r="R438" s="49"/>
    </row>
    <row r="439" spans="2:19" ht="27.6" x14ac:dyDescent="0.25">
      <c r="B439" s="48">
        <f>IF(F439&lt;&gt;"",1+MAX($B$22:B438),"")</f>
        <v>251</v>
      </c>
      <c r="C439" s="123" t="s">
        <v>434</v>
      </c>
      <c r="D439" s="8" t="s">
        <v>427</v>
      </c>
      <c r="E439" s="23" t="s">
        <v>98</v>
      </c>
      <c r="F439" s="39">
        <v>6</v>
      </c>
      <c r="G439" s="17">
        <v>39.5</v>
      </c>
      <c r="H439" s="17">
        <f t="shared" si="152"/>
        <v>43.45</v>
      </c>
      <c r="I439" s="17">
        <f t="shared" si="153"/>
        <v>260.70000000000005</v>
      </c>
      <c r="J439" s="15">
        <v>0.372</v>
      </c>
      <c r="K439" s="10">
        <f t="shared" si="154"/>
        <v>2.2320000000000002</v>
      </c>
      <c r="L439" s="76" t="s">
        <v>668</v>
      </c>
      <c r="M439" s="77">
        <v>53.15</v>
      </c>
      <c r="N439" s="17">
        <f t="shared" si="155"/>
        <v>74.41</v>
      </c>
      <c r="O439" s="17">
        <f t="shared" si="156"/>
        <v>27.680519999999998</v>
      </c>
      <c r="P439" s="17">
        <f t="shared" si="157"/>
        <v>166.08311999999998</v>
      </c>
      <c r="Q439" s="17">
        <f t="shared" si="158"/>
        <v>426.78312000000005</v>
      </c>
      <c r="R439" s="49"/>
    </row>
    <row r="440" spans="2:19" ht="27.6" x14ac:dyDescent="0.25">
      <c r="B440" s="48">
        <f>IF(F440&lt;&gt;"",1+MAX($B$22:B439),"")</f>
        <v>252</v>
      </c>
      <c r="C440" s="123"/>
      <c r="D440" s="8" t="s">
        <v>428</v>
      </c>
      <c r="E440" s="23" t="s">
        <v>98</v>
      </c>
      <c r="F440" s="39">
        <v>3</v>
      </c>
      <c r="G440" s="17">
        <v>16</v>
      </c>
      <c r="H440" s="17">
        <f t="shared" si="152"/>
        <v>17.600000000000001</v>
      </c>
      <c r="I440" s="17">
        <f t="shared" si="153"/>
        <v>52.800000000000004</v>
      </c>
      <c r="J440" s="15">
        <v>0.26600000000000001</v>
      </c>
      <c r="K440" s="10">
        <f t="shared" si="154"/>
        <v>0.79800000000000004</v>
      </c>
      <c r="L440" s="76" t="s">
        <v>668</v>
      </c>
      <c r="M440" s="77">
        <v>53.15</v>
      </c>
      <c r="N440" s="17">
        <f t="shared" si="155"/>
        <v>74.41</v>
      </c>
      <c r="O440" s="17">
        <f t="shared" si="156"/>
        <v>19.793060000000001</v>
      </c>
      <c r="P440" s="17">
        <f t="shared" si="157"/>
        <v>59.379180000000005</v>
      </c>
      <c r="Q440" s="17">
        <f t="shared" si="158"/>
        <v>112.17918</v>
      </c>
      <c r="R440" s="49"/>
    </row>
    <row r="441" spans="2:19" ht="41.4" x14ac:dyDescent="0.25">
      <c r="B441" s="48">
        <f>IF(F441&lt;&gt;"",1+MAX($B$22:B440),"")</f>
        <v>253</v>
      </c>
      <c r="C441" s="123"/>
      <c r="D441" s="8" t="s">
        <v>429</v>
      </c>
      <c r="E441" s="23" t="s">
        <v>98</v>
      </c>
      <c r="F441" s="39">
        <v>3</v>
      </c>
      <c r="G441" s="17">
        <v>58.5</v>
      </c>
      <c r="H441" s="17">
        <f t="shared" si="152"/>
        <v>64.350000000000009</v>
      </c>
      <c r="I441" s="17">
        <f t="shared" si="153"/>
        <v>193.05</v>
      </c>
      <c r="J441" s="15">
        <v>0.40500000000000003</v>
      </c>
      <c r="K441" s="10">
        <f t="shared" si="154"/>
        <v>1.2150000000000001</v>
      </c>
      <c r="L441" s="76" t="s">
        <v>668</v>
      </c>
      <c r="M441" s="77">
        <v>53.15</v>
      </c>
      <c r="N441" s="17">
        <f t="shared" si="155"/>
        <v>74.41</v>
      </c>
      <c r="O441" s="17">
        <f t="shared" si="156"/>
        <v>30.136050000000001</v>
      </c>
      <c r="P441" s="17">
        <f t="shared" si="157"/>
        <v>90.408150000000006</v>
      </c>
      <c r="Q441" s="17">
        <f t="shared" si="158"/>
        <v>283.45815000000005</v>
      </c>
      <c r="R441" s="49"/>
    </row>
    <row r="442" spans="2:19" ht="27.6" x14ac:dyDescent="0.25">
      <c r="B442" s="48">
        <f>IF(F442&lt;&gt;"",1+MAX($B$22:B441),"")</f>
        <v>254</v>
      </c>
      <c r="C442" s="123"/>
      <c r="D442" s="8" t="s">
        <v>430</v>
      </c>
      <c r="E442" s="23" t="s">
        <v>98</v>
      </c>
      <c r="F442" s="39">
        <v>3</v>
      </c>
      <c r="G442" s="17">
        <v>23</v>
      </c>
      <c r="H442" s="17">
        <f t="shared" si="152"/>
        <v>25.3</v>
      </c>
      <c r="I442" s="17">
        <f t="shared" si="153"/>
        <v>75.900000000000006</v>
      </c>
      <c r="J442" s="15">
        <v>0.33300000000000002</v>
      </c>
      <c r="K442" s="10">
        <f t="shared" si="154"/>
        <v>0.99900000000000011</v>
      </c>
      <c r="L442" s="76" t="s">
        <v>668</v>
      </c>
      <c r="M442" s="77">
        <v>53.15</v>
      </c>
      <c r="N442" s="17">
        <f t="shared" si="155"/>
        <v>74.41</v>
      </c>
      <c r="O442" s="17">
        <f t="shared" si="156"/>
        <v>24.77853</v>
      </c>
      <c r="P442" s="17">
        <f t="shared" si="157"/>
        <v>74.335589999999996</v>
      </c>
      <c r="Q442" s="17">
        <f t="shared" si="158"/>
        <v>150.23559</v>
      </c>
      <c r="R442" s="49"/>
    </row>
    <row r="443" spans="2:19" ht="69" x14ac:dyDescent="0.25">
      <c r="B443" s="48">
        <f>IF(F443&lt;&gt;"",1+MAX($B$22:B442),"")</f>
        <v>255</v>
      </c>
      <c r="C443" s="123"/>
      <c r="D443" s="8" t="s">
        <v>431</v>
      </c>
      <c r="E443" s="23" t="s">
        <v>98</v>
      </c>
      <c r="F443" s="39">
        <v>3</v>
      </c>
      <c r="G443" s="17">
        <v>195</v>
      </c>
      <c r="H443" s="17">
        <f t="shared" si="152"/>
        <v>214.50000000000003</v>
      </c>
      <c r="I443" s="17">
        <f t="shared" si="153"/>
        <v>643.50000000000011</v>
      </c>
      <c r="J443" s="15">
        <v>0.53600000000000003</v>
      </c>
      <c r="K443" s="10">
        <f t="shared" si="154"/>
        <v>1.6080000000000001</v>
      </c>
      <c r="L443" s="76" t="s">
        <v>668</v>
      </c>
      <c r="M443" s="77">
        <v>53.15</v>
      </c>
      <c r="N443" s="17">
        <f t="shared" si="155"/>
        <v>74.41</v>
      </c>
      <c r="O443" s="17">
        <f t="shared" si="156"/>
        <v>39.883760000000002</v>
      </c>
      <c r="P443" s="17">
        <f t="shared" si="157"/>
        <v>119.65128000000001</v>
      </c>
      <c r="Q443" s="17">
        <f t="shared" si="158"/>
        <v>763.15128000000016</v>
      </c>
      <c r="R443" s="49"/>
    </row>
    <row r="444" spans="2:19" ht="41.4" x14ac:dyDescent="0.25">
      <c r="B444" s="48">
        <f>IF(F444&lt;&gt;"",1+MAX($B$22:B443),"")</f>
        <v>256</v>
      </c>
      <c r="C444" s="123"/>
      <c r="D444" s="8" t="s">
        <v>432</v>
      </c>
      <c r="E444" s="23" t="s">
        <v>98</v>
      </c>
      <c r="F444" s="39">
        <v>3</v>
      </c>
      <c r="G444" s="17">
        <v>202.11</v>
      </c>
      <c r="H444" s="17">
        <f t="shared" si="152"/>
        <v>222.32100000000003</v>
      </c>
      <c r="I444" s="17">
        <f t="shared" si="153"/>
        <v>666.96300000000008</v>
      </c>
      <c r="J444" s="15">
        <v>0.8</v>
      </c>
      <c r="K444" s="10">
        <f t="shared" si="154"/>
        <v>2.4000000000000004</v>
      </c>
      <c r="L444" s="76" t="s">
        <v>668</v>
      </c>
      <c r="M444" s="77">
        <v>53.15</v>
      </c>
      <c r="N444" s="17">
        <f t="shared" si="155"/>
        <v>74.41</v>
      </c>
      <c r="O444" s="17">
        <f t="shared" si="156"/>
        <v>59.527999999999999</v>
      </c>
      <c r="P444" s="17">
        <f t="shared" si="157"/>
        <v>178.584</v>
      </c>
      <c r="Q444" s="17">
        <f t="shared" si="158"/>
        <v>845.54700000000003</v>
      </c>
      <c r="R444" s="49"/>
    </row>
    <row r="445" spans="2:19" ht="69" x14ac:dyDescent="0.25">
      <c r="B445" s="48">
        <f>IF(F445&lt;&gt;"",1+MAX($B$22:B444),"")</f>
        <v>257</v>
      </c>
      <c r="C445" s="123"/>
      <c r="D445" s="8" t="s">
        <v>433</v>
      </c>
      <c r="E445" s="23" t="s">
        <v>98</v>
      </c>
      <c r="F445" s="39">
        <v>3</v>
      </c>
      <c r="G445" s="17">
        <v>65</v>
      </c>
      <c r="H445" s="17">
        <f t="shared" si="152"/>
        <v>71.5</v>
      </c>
      <c r="I445" s="17">
        <f t="shared" si="153"/>
        <v>214.5</v>
      </c>
      <c r="J445" s="15">
        <v>0.125</v>
      </c>
      <c r="K445" s="10">
        <f t="shared" si="154"/>
        <v>0.375</v>
      </c>
      <c r="L445" s="76" t="s">
        <v>668</v>
      </c>
      <c r="M445" s="77">
        <v>53.15</v>
      </c>
      <c r="N445" s="17">
        <f t="shared" si="155"/>
        <v>74.41</v>
      </c>
      <c r="O445" s="17">
        <f t="shared" si="156"/>
        <v>9.3012499999999996</v>
      </c>
      <c r="P445" s="17">
        <f t="shared" si="157"/>
        <v>27.903749999999999</v>
      </c>
      <c r="Q445" s="17">
        <f t="shared" si="158"/>
        <v>242.40375</v>
      </c>
      <c r="R445" s="49"/>
    </row>
    <row r="446" spans="2:19" ht="27.6" x14ac:dyDescent="0.25">
      <c r="B446" s="48">
        <f>IF(F446&lt;&gt;"",1+MAX($B$22:B445),"")</f>
        <v>258</v>
      </c>
      <c r="C446" s="123"/>
      <c r="D446" s="8" t="s">
        <v>645</v>
      </c>
      <c r="E446" s="23" t="s">
        <v>98</v>
      </c>
      <c r="F446" s="39">
        <v>3</v>
      </c>
      <c r="G446" s="17">
        <v>10.5</v>
      </c>
      <c r="H446" s="17">
        <f t="shared" si="152"/>
        <v>11.55</v>
      </c>
      <c r="I446" s="17">
        <f t="shared" si="153"/>
        <v>34.650000000000006</v>
      </c>
      <c r="J446" s="15">
        <v>0.125</v>
      </c>
      <c r="K446" s="10">
        <f t="shared" si="154"/>
        <v>0.375</v>
      </c>
      <c r="L446" s="76" t="s">
        <v>668</v>
      </c>
      <c r="M446" s="77">
        <v>53.15</v>
      </c>
      <c r="N446" s="17">
        <f t="shared" si="155"/>
        <v>74.41</v>
      </c>
      <c r="O446" s="17">
        <f t="shared" si="156"/>
        <v>9.3012499999999996</v>
      </c>
      <c r="P446" s="17">
        <f t="shared" si="157"/>
        <v>27.903749999999999</v>
      </c>
      <c r="Q446" s="17">
        <f t="shared" si="158"/>
        <v>62.553750000000008</v>
      </c>
      <c r="R446" s="49"/>
    </row>
    <row r="447" spans="2:19" ht="27.6" x14ac:dyDescent="0.25">
      <c r="B447" s="48" t="str">
        <f>IF(F447&lt;&gt;"",1+MAX($B$22:B446),"")</f>
        <v/>
      </c>
      <c r="C447" s="52"/>
      <c r="D447" s="51" t="s">
        <v>121</v>
      </c>
      <c r="E447" s="23"/>
      <c r="F447" s="39"/>
      <c r="G447" s="17"/>
      <c r="H447" s="17">
        <f t="shared" si="152"/>
        <v>0</v>
      </c>
      <c r="I447" s="17">
        <f t="shared" si="153"/>
        <v>0</v>
      </c>
      <c r="J447" s="15"/>
      <c r="K447" s="10">
        <f t="shared" si="154"/>
        <v>0</v>
      </c>
      <c r="L447" s="10"/>
      <c r="M447" s="17"/>
      <c r="N447" s="17">
        <f t="shared" si="155"/>
        <v>0</v>
      </c>
      <c r="O447" s="17">
        <f t="shared" si="156"/>
        <v>0</v>
      </c>
      <c r="P447" s="17">
        <f t="shared" si="157"/>
        <v>0</v>
      </c>
      <c r="Q447" s="17">
        <f t="shared" si="158"/>
        <v>0</v>
      </c>
      <c r="R447" s="49"/>
    </row>
    <row r="448" spans="2:19" x14ac:dyDescent="0.25">
      <c r="B448" s="48" t="str">
        <f>IF(F448&lt;&gt;"",1+MAX($B$22:B447),"")</f>
        <v/>
      </c>
      <c r="C448" s="52"/>
      <c r="D448" s="8"/>
      <c r="E448" s="23"/>
      <c r="F448" s="39"/>
      <c r="G448" s="17"/>
      <c r="H448" s="17">
        <f t="shared" si="152"/>
        <v>0</v>
      </c>
      <c r="I448" s="17">
        <f t="shared" si="153"/>
        <v>0</v>
      </c>
      <c r="J448" s="15"/>
      <c r="K448" s="10">
        <f t="shared" si="154"/>
        <v>0</v>
      </c>
      <c r="L448" s="10"/>
      <c r="M448" s="17"/>
      <c r="N448" s="17">
        <f t="shared" si="155"/>
        <v>0</v>
      </c>
      <c r="O448" s="17">
        <f t="shared" si="156"/>
        <v>0</v>
      </c>
      <c r="P448" s="17">
        <f t="shared" si="157"/>
        <v>0</v>
      </c>
      <c r="Q448" s="17">
        <f t="shared" si="158"/>
        <v>0</v>
      </c>
      <c r="R448" s="49"/>
    </row>
    <row r="449" spans="2:18" x14ac:dyDescent="0.25">
      <c r="B449" s="64" t="str">
        <f>IF(F449&lt;&gt;"",1+MAX($B$22:B448),"")</f>
        <v/>
      </c>
      <c r="C449" s="65"/>
      <c r="D449" s="66" t="s">
        <v>411</v>
      </c>
      <c r="E449" s="23"/>
      <c r="F449" s="39"/>
      <c r="G449" s="17"/>
      <c r="H449" s="17">
        <f t="shared" si="152"/>
        <v>0</v>
      </c>
      <c r="I449" s="17">
        <f t="shared" si="153"/>
        <v>0</v>
      </c>
      <c r="J449" s="15"/>
      <c r="K449" s="10">
        <f t="shared" si="154"/>
        <v>0</v>
      </c>
      <c r="L449" s="10"/>
      <c r="M449" s="17"/>
      <c r="N449" s="17">
        <f t="shared" si="155"/>
        <v>0</v>
      </c>
      <c r="O449" s="17">
        <f t="shared" si="156"/>
        <v>0</v>
      </c>
      <c r="P449" s="17">
        <f t="shared" si="157"/>
        <v>0</v>
      </c>
      <c r="Q449" s="17">
        <f t="shared" si="158"/>
        <v>0</v>
      </c>
      <c r="R449" s="49"/>
    </row>
    <row r="450" spans="2:18" ht="55.2" x14ac:dyDescent="0.25">
      <c r="B450" s="48">
        <f>IF(F450&lt;&gt;"",1+MAX($B$22:B449),"")</f>
        <v>259</v>
      </c>
      <c r="C450" s="52" t="s">
        <v>336</v>
      </c>
      <c r="D450" s="8" t="s">
        <v>412</v>
      </c>
      <c r="E450" s="23" t="s">
        <v>98</v>
      </c>
      <c r="F450" s="39">
        <v>1</v>
      </c>
      <c r="G450" s="17">
        <v>1680</v>
      </c>
      <c r="H450" s="17">
        <f t="shared" si="152"/>
        <v>1848.0000000000002</v>
      </c>
      <c r="I450" s="17">
        <f t="shared" si="153"/>
        <v>1848.0000000000002</v>
      </c>
      <c r="J450" s="15">
        <v>17.04</v>
      </c>
      <c r="K450" s="10">
        <f t="shared" si="154"/>
        <v>17.04</v>
      </c>
      <c r="L450" s="76" t="s">
        <v>681</v>
      </c>
      <c r="M450" s="77">
        <v>51</v>
      </c>
      <c r="N450" s="17">
        <f t="shared" si="155"/>
        <v>71.399999999999991</v>
      </c>
      <c r="O450" s="17">
        <f t="shared" si="156"/>
        <v>1216.6559999999997</v>
      </c>
      <c r="P450" s="17">
        <f t="shared" si="157"/>
        <v>1216.6559999999997</v>
      </c>
      <c r="Q450" s="17">
        <f t="shared" si="158"/>
        <v>3064.6559999999999</v>
      </c>
      <c r="R450" s="49"/>
    </row>
    <row r="451" spans="2:18" x14ac:dyDescent="0.25">
      <c r="B451" s="48" t="str">
        <f>IF(F451&lt;&gt;"",1+MAX($B$22:B450),"")</f>
        <v/>
      </c>
      <c r="C451" s="52"/>
      <c r="D451" s="8"/>
      <c r="E451" s="23"/>
      <c r="F451" s="39"/>
      <c r="G451" s="17"/>
      <c r="H451" s="17">
        <f t="shared" si="152"/>
        <v>0</v>
      </c>
      <c r="I451" s="17">
        <f t="shared" si="153"/>
        <v>0</v>
      </c>
      <c r="J451" s="15"/>
      <c r="K451" s="10">
        <f t="shared" si="154"/>
        <v>0</v>
      </c>
      <c r="L451" s="10"/>
      <c r="M451" s="17"/>
      <c r="N451" s="17">
        <f t="shared" si="155"/>
        <v>0</v>
      </c>
      <c r="O451" s="17">
        <f t="shared" si="156"/>
        <v>0</v>
      </c>
      <c r="P451" s="17">
        <f t="shared" si="157"/>
        <v>0</v>
      </c>
      <c r="Q451" s="17">
        <f t="shared" si="158"/>
        <v>0</v>
      </c>
      <c r="R451" s="49"/>
    </row>
    <row r="452" spans="2:18" x14ac:dyDescent="0.25">
      <c r="B452" s="64" t="str">
        <f>IF(F452&lt;&gt;"",1+MAX($B$22:B451),"")</f>
        <v/>
      </c>
      <c r="C452" s="65"/>
      <c r="D452" s="66" t="s">
        <v>413</v>
      </c>
      <c r="E452" s="23"/>
      <c r="F452" s="39"/>
      <c r="G452" s="17"/>
      <c r="H452" s="17">
        <f t="shared" si="152"/>
        <v>0</v>
      </c>
      <c r="I452" s="17">
        <f t="shared" si="153"/>
        <v>0</v>
      </c>
      <c r="J452" s="15"/>
      <c r="K452" s="10">
        <f t="shared" si="154"/>
        <v>0</v>
      </c>
      <c r="L452" s="10"/>
      <c r="M452" s="17"/>
      <c r="N452" s="17">
        <f t="shared" si="155"/>
        <v>0</v>
      </c>
      <c r="O452" s="17">
        <f t="shared" si="156"/>
        <v>0</v>
      </c>
      <c r="P452" s="17">
        <f t="shared" si="157"/>
        <v>0</v>
      </c>
      <c r="Q452" s="17">
        <f t="shared" si="158"/>
        <v>0</v>
      </c>
      <c r="R452" s="49"/>
    </row>
    <row r="453" spans="2:18" ht="69" x14ac:dyDescent="0.25">
      <c r="B453" s="48">
        <f>IF(F453&lt;&gt;"",1+MAX($B$22:B452),"")</f>
        <v>260</v>
      </c>
      <c r="C453" s="52" t="s">
        <v>344</v>
      </c>
      <c r="D453" s="8" t="s">
        <v>414</v>
      </c>
      <c r="E453" s="23" t="s">
        <v>79</v>
      </c>
      <c r="F453" s="39">
        <v>100</v>
      </c>
      <c r="G453" s="17">
        <v>12.65</v>
      </c>
      <c r="H453" s="17">
        <f t="shared" si="152"/>
        <v>13.915000000000001</v>
      </c>
      <c r="I453" s="17">
        <f t="shared" si="153"/>
        <v>1391.5</v>
      </c>
      <c r="J453" s="15">
        <v>0.121</v>
      </c>
      <c r="K453" s="10">
        <f t="shared" si="154"/>
        <v>12.1</v>
      </c>
      <c r="L453" s="76" t="s">
        <v>668</v>
      </c>
      <c r="M453" s="77">
        <v>53.15</v>
      </c>
      <c r="N453" s="17">
        <f t="shared" si="155"/>
        <v>74.41</v>
      </c>
      <c r="O453" s="17">
        <f t="shared" si="156"/>
        <v>9.0036100000000001</v>
      </c>
      <c r="P453" s="17">
        <f t="shared" si="157"/>
        <v>900.36099999999999</v>
      </c>
      <c r="Q453" s="17">
        <f t="shared" si="158"/>
        <v>2291.8609999999999</v>
      </c>
      <c r="R453" s="49"/>
    </row>
    <row r="454" spans="2:18" x14ac:dyDescent="0.25">
      <c r="B454" s="48" t="str">
        <f>IF(F454&lt;&gt;"",1+MAX($B$22:B453),"")</f>
        <v/>
      </c>
      <c r="C454" s="52"/>
      <c r="D454" s="8"/>
      <c r="E454" s="23"/>
      <c r="F454" s="39"/>
      <c r="G454" s="17"/>
      <c r="H454" s="17">
        <f t="shared" si="152"/>
        <v>0</v>
      </c>
      <c r="I454" s="17">
        <f t="shared" si="153"/>
        <v>0</v>
      </c>
      <c r="J454" s="15"/>
      <c r="K454" s="10">
        <f t="shared" si="154"/>
        <v>0</v>
      </c>
      <c r="L454" s="10"/>
      <c r="M454" s="17"/>
      <c r="N454" s="17">
        <f t="shared" si="155"/>
        <v>0</v>
      </c>
      <c r="O454" s="17">
        <f t="shared" si="156"/>
        <v>0</v>
      </c>
      <c r="P454" s="17">
        <f t="shared" si="157"/>
        <v>0</v>
      </c>
      <c r="Q454" s="17">
        <f t="shared" si="158"/>
        <v>0</v>
      </c>
      <c r="R454" s="49"/>
    </row>
    <row r="455" spans="2:18" x14ac:dyDescent="0.25">
      <c r="B455" s="64" t="str">
        <f>IF(F455&lt;&gt;"",1+MAX($B$22:B454),"")</f>
        <v/>
      </c>
      <c r="C455" s="65"/>
      <c r="D455" s="66" t="s">
        <v>122</v>
      </c>
      <c r="E455" s="23"/>
      <c r="F455" s="39"/>
      <c r="G455" s="17"/>
      <c r="H455" s="17">
        <f t="shared" si="152"/>
        <v>0</v>
      </c>
      <c r="I455" s="17">
        <f t="shared" si="153"/>
        <v>0</v>
      </c>
      <c r="J455" s="15"/>
      <c r="K455" s="10">
        <f t="shared" si="154"/>
        <v>0</v>
      </c>
      <c r="L455" s="10"/>
      <c r="M455" s="17"/>
      <c r="N455" s="17">
        <f t="shared" si="155"/>
        <v>0</v>
      </c>
      <c r="O455" s="17">
        <f t="shared" si="156"/>
        <v>0</v>
      </c>
      <c r="P455" s="17">
        <f t="shared" si="157"/>
        <v>0</v>
      </c>
      <c r="Q455" s="17">
        <f t="shared" si="158"/>
        <v>0</v>
      </c>
      <c r="R455" s="49"/>
    </row>
    <row r="456" spans="2:18" ht="27.6" x14ac:dyDescent="0.25">
      <c r="B456" s="48">
        <f>IF(F456&lt;&gt;"",1+MAX($B$22:B455),"")</f>
        <v>261</v>
      </c>
      <c r="C456" s="123" t="s">
        <v>336</v>
      </c>
      <c r="D456" s="8" t="s">
        <v>415</v>
      </c>
      <c r="E456" s="23" t="s">
        <v>98</v>
      </c>
      <c r="F456" s="39">
        <v>1</v>
      </c>
      <c r="G456" s="17">
        <v>120</v>
      </c>
      <c r="H456" s="17">
        <f t="shared" si="152"/>
        <v>132</v>
      </c>
      <c r="I456" s="17">
        <f t="shared" si="153"/>
        <v>132</v>
      </c>
      <c r="J456" s="15">
        <v>0.5</v>
      </c>
      <c r="K456" s="10">
        <f t="shared" si="154"/>
        <v>0.5</v>
      </c>
      <c r="L456" s="76" t="s">
        <v>668</v>
      </c>
      <c r="M456" s="77">
        <v>53.15</v>
      </c>
      <c r="N456" s="17">
        <f t="shared" si="155"/>
        <v>74.41</v>
      </c>
      <c r="O456" s="17">
        <f t="shared" si="156"/>
        <v>37.204999999999998</v>
      </c>
      <c r="P456" s="17">
        <f t="shared" si="157"/>
        <v>37.204999999999998</v>
      </c>
      <c r="Q456" s="17">
        <f t="shared" si="158"/>
        <v>169.20499999999998</v>
      </c>
      <c r="R456" s="49"/>
    </row>
    <row r="457" spans="2:18" ht="41.4" x14ac:dyDescent="0.25">
      <c r="B457" s="48">
        <f>IF(F457&lt;&gt;"",1+MAX($B$22:B456),"")</f>
        <v>262</v>
      </c>
      <c r="C457" s="123"/>
      <c r="D457" s="8" t="s">
        <v>416</v>
      </c>
      <c r="E457" s="23" t="s">
        <v>98</v>
      </c>
      <c r="F457" s="39">
        <v>1</v>
      </c>
      <c r="G457" s="17">
        <v>150</v>
      </c>
      <c r="H457" s="17">
        <f t="shared" si="152"/>
        <v>165</v>
      </c>
      <c r="I457" s="17">
        <f t="shared" si="153"/>
        <v>165</v>
      </c>
      <c r="J457" s="15">
        <v>0.5</v>
      </c>
      <c r="K457" s="10">
        <f t="shared" si="154"/>
        <v>0.5</v>
      </c>
      <c r="L457" s="76" t="s">
        <v>668</v>
      </c>
      <c r="M457" s="77">
        <v>53.15</v>
      </c>
      <c r="N457" s="17">
        <f t="shared" si="155"/>
        <v>74.41</v>
      </c>
      <c r="O457" s="17">
        <f t="shared" si="156"/>
        <v>37.204999999999998</v>
      </c>
      <c r="P457" s="17">
        <f t="shared" si="157"/>
        <v>37.204999999999998</v>
      </c>
      <c r="Q457" s="17">
        <f t="shared" si="158"/>
        <v>202.20499999999998</v>
      </c>
      <c r="R457" s="49"/>
    </row>
    <row r="458" spans="2:18" x14ac:dyDescent="0.25">
      <c r="B458" s="48" t="str">
        <f>IF(F458&lt;&gt;"",1+MAX($B$22:B457),"")</f>
        <v/>
      </c>
      <c r="C458" s="52"/>
      <c r="D458" s="8"/>
      <c r="E458" s="23"/>
      <c r="F458" s="39"/>
      <c r="G458" s="17"/>
      <c r="H458" s="17">
        <f t="shared" si="152"/>
        <v>0</v>
      </c>
      <c r="I458" s="17">
        <f t="shared" si="153"/>
        <v>0</v>
      </c>
      <c r="J458" s="15"/>
      <c r="K458" s="10">
        <f t="shared" si="154"/>
        <v>0</v>
      </c>
      <c r="L458" s="10"/>
      <c r="M458" s="17"/>
      <c r="N458" s="17">
        <f t="shared" si="155"/>
        <v>0</v>
      </c>
      <c r="O458" s="17">
        <f t="shared" si="156"/>
        <v>0</v>
      </c>
      <c r="P458" s="17">
        <f t="shared" si="157"/>
        <v>0</v>
      </c>
      <c r="Q458" s="17">
        <f t="shared" si="158"/>
        <v>0</v>
      </c>
      <c r="R458" s="49"/>
    </row>
    <row r="459" spans="2:18" x14ac:dyDescent="0.25">
      <c r="B459" s="64" t="str">
        <f>IF(F459&lt;&gt;"",1+MAX($B$22:B458),"")</f>
        <v/>
      </c>
      <c r="C459" s="65"/>
      <c r="D459" s="66" t="s">
        <v>242</v>
      </c>
      <c r="E459" s="23"/>
      <c r="F459" s="39"/>
      <c r="G459" s="17"/>
      <c r="H459" s="17">
        <f t="shared" si="152"/>
        <v>0</v>
      </c>
      <c r="I459" s="17">
        <f t="shared" si="153"/>
        <v>0</v>
      </c>
      <c r="J459" s="15"/>
      <c r="K459" s="10">
        <f t="shared" si="154"/>
        <v>0</v>
      </c>
      <c r="L459" s="10"/>
      <c r="M459" s="17"/>
      <c r="N459" s="17">
        <f t="shared" si="155"/>
        <v>0</v>
      </c>
      <c r="O459" s="17">
        <f t="shared" si="156"/>
        <v>0</v>
      </c>
      <c r="P459" s="17">
        <f t="shared" si="157"/>
        <v>0</v>
      </c>
      <c r="Q459" s="17">
        <f t="shared" si="158"/>
        <v>0</v>
      </c>
      <c r="R459" s="49"/>
    </row>
    <row r="460" spans="2:18" x14ac:dyDescent="0.25">
      <c r="B460" s="48">
        <f>IF(F460&lt;&gt;"",1+MAX($B$22:B459),"")</f>
        <v>263</v>
      </c>
      <c r="C460" s="52" t="s">
        <v>273</v>
      </c>
      <c r="D460" s="8" t="s">
        <v>646</v>
      </c>
      <c r="E460" s="23" t="s">
        <v>79</v>
      </c>
      <c r="F460" s="39">
        <f>44.48</f>
        <v>44.48</v>
      </c>
      <c r="G460" s="17">
        <v>55</v>
      </c>
      <c r="H460" s="17">
        <f t="shared" si="152"/>
        <v>60.500000000000007</v>
      </c>
      <c r="I460" s="17">
        <f t="shared" si="153"/>
        <v>2691.04</v>
      </c>
      <c r="J460" s="15">
        <v>0.32</v>
      </c>
      <c r="K460" s="10">
        <f t="shared" si="154"/>
        <v>14.233599999999999</v>
      </c>
      <c r="L460" s="76" t="s">
        <v>682</v>
      </c>
      <c r="M460" s="77">
        <v>42.1</v>
      </c>
      <c r="N460" s="17">
        <f t="shared" si="155"/>
        <v>58.94</v>
      </c>
      <c r="O460" s="17">
        <f t="shared" si="156"/>
        <v>18.860800000000001</v>
      </c>
      <c r="P460" s="17">
        <f t="shared" si="157"/>
        <v>838.92838399999994</v>
      </c>
      <c r="Q460" s="17">
        <f t="shared" si="158"/>
        <v>3529.9683839999998</v>
      </c>
      <c r="R460" s="49"/>
    </row>
    <row r="461" spans="2:18" x14ac:dyDescent="0.25">
      <c r="B461" s="48" t="str">
        <f>IF(F461&lt;&gt;"",1+MAX($B$22:B460),"")</f>
        <v/>
      </c>
      <c r="C461" s="69"/>
      <c r="D461" s="8"/>
      <c r="E461" s="23"/>
      <c r="F461" s="39"/>
      <c r="G461" s="17"/>
      <c r="H461" s="17">
        <f t="shared" si="152"/>
        <v>0</v>
      </c>
      <c r="I461" s="17">
        <f t="shared" si="153"/>
        <v>0</v>
      </c>
      <c r="J461" s="15"/>
      <c r="K461" s="10">
        <f t="shared" si="154"/>
        <v>0</v>
      </c>
      <c r="L461" s="10"/>
      <c r="M461" s="17"/>
      <c r="N461" s="17">
        <f t="shared" si="155"/>
        <v>0</v>
      </c>
      <c r="O461" s="17">
        <f t="shared" si="156"/>
        <v>0</v>
      </c>
      <c r="P461" s="17">
        <f t="shared" si="157"/>
        <v>0</v>
      </c>
      <c r="Q461" s="17">
        <f t="shared" si="158"/>
        <v>0</v>
      </c>
      <c r="R461" s="49"/>
    </row>
    <row r="462" spans="2:18" x14ac:dyDescent="0.25">
      <c r="B462" s="64" t="str">
        <f>IF(F462&lt;&gt;"",1+MAX($B$22:B461),"")</f>
        <v/>
      </c>
      <c r="C462" s="65"/>
      <c r="D462" s="66" t="s">
        <v>237</v>
      </c>
      <c r="E462" s="23"/>
      <c r="F462" s="39"/>
      <c r="G462" s="17"/>
      <c r="H462" s="17">
        <f t="shared" si="152"/>
        <v>0</v>
      </c>
      <c r="I462" s="17">
        <f t="shared" si="153"/>
        <v>0</v>
      </c>
      <c r="J462" s="15"/>
      <c r="K462" s="10">
        <f t="shared" si="154"/>
        <v>0</v>
      </c>
      <c r="L462" s="10"/>
      <c r="M462" s="17"/>
      <c r="N462" s="17">
        <f t="shared" si="155"/>
        <v>0</v>
      </c>
      <c r="O462" s="17">
        <f t="shared" si="156"/>
        <v>0</v>
      </c>
      <c r="P462" s="17">
        <f t="shared" si="157"/>
        <v>0</v>
      </c>
      <c r="Q462" s="17">
        <f t="shared" si="158"/>
        <v>0</v>
      </c>
      <c r="R462" s="49"/>
    </row>
    <row r="463" spans="2:18" x14ac:dyDescent="0.25">
      <c r="B463" s="48">
        <f>IF(F463&lt;&gt;"",1+MAX($B$22:B462),"")</f>
        <v>264</v>
      </c>
      <c r="C463" s="123" t="s">
        <v>273</v>
      </c>
      <c r="D463" s="8" t="s">
        <v>238</v>
      </c>
      <c r="E463" s="23" t="s">
        <v>77</v>
      </c>
      <c r="F463" s="39">
        <v>73.64</v>
      </c>
      <c r="G463" s="17">
        <v>3</v>
      </c>
      <c r="H463" s="17">
        <f t="shared" si="152"/>
        <v>3.3000000000000003</v>
      </c>
      <c r="I463" s="17">
        <f t="shared" si="153"/>
        <v>243.01200000000003</v>
      </c>
      <c r="J463" s="15">
        <v>0.04</v>
      </c>
      <c r="K463" s="10">
        <f t="shared" si="154"/>
        <v>2.9456000000000002</v>
      </c>
      <c r="L463" s="76" t="s">
        <v>682</v>
      </c>
      <c r="M463" s="77">
        <v>42.1</v>
      </c>
      <c r="N463" s="17">
        <f t="shared" si="155"/>
        <v>58.94</v>
      </c>
      <c r="O463" s="17">
        <f t="shared" si="156"/>
        <v>2.3576000000000001</v>
      </c>
      <c r="P463" s="17">
        <f t="shared" si="157"/>
        <v>173.613664</v>
      </c>
      <c r="Q463" s="17">
        <f t="shared" si="158"/>
        <v>416.62566400000003</v>
      </c>
      <c r="R463" s="49"/>
    </row>
    <row r="464" spans="2:18" x14ac:dyDescent="0.25">
      <c r="B464" s="48">
        <f>IF(F464&lt;&gt;"",1+MAX($B$22:B463),"")</f>
        <v>265</v>
      </c>
      <c r="C464" s="123"/>
      <c r="D464" s="8" t="s">
        <v>239</v>
      </c>
      <c r="E464" s="23" t="s">
        <v>77</v>
      </c>
      <c r="F464" s="39">
        <f>44.48*0.667</f>
        <v>29.66816</v>
      </c>
      <c r="G464" s="17">
        <v>3</v>
      </c>
      <c r="H464" s="17">
        <f t="shared" si="152"/>
        <v>3.3000000000000003</v>
      </c>
      <c r="I464" s="17">
        <f t="shared" si="153"/>
        <v>97.904928000000012</v>
      </c>
      <c r="J464" s="15">
        <v>0.04</v>
      </c>
      <c r="K464" s="10">
        <f t="shared" si="154"/>
        <v>1.1867264</v>
      </c>
      <c r="L464" s="76" t="s">
        <v>682</v>
      </c>
      <c r="M464" s="77">
        <v>42.1</v>
      </c>
      <c r="N464" s="17">
        <f t="shared" si="155"/>
        <v>58.94</v>
      </c>
      <c r="O464" s="17">
        <f t="shared" si="156"/>
        <v>2.3576000000000001</v>
      </c>
      <c r="P464" s="17">
        <f t="shared" si="157"/>
        <v>69.945654016000006</v>
      </c>
      <c r="Q464" s="17">
        <f t="shared" si="158"/>
        <v>167.85058201600003</v>
      </c>
      <c r="R464" s="49"/>
    </row>
    <row r="465" spans="2:19" x14ac:dyDescent="0.25">
      <c r="B465" s="48" t="str">
        <f>IF(F465&lt;&gt;"",1+MAX($B$22:B464),"")</f>
        <v/>
      </c>
      <c r="C465" s="69"/>
      <c r="D465" s="8"/>
      <c r="E465" s="23"/>
      <c r="F465" s="39"/>
      <c r="G465" s="17"/>
      <c r="H465" s="17">
        <f t="shared" si="152"/>
        <v>0</v>
      </c>
      <c r="I465" s="17">
        <f t="shared" si="153"/>
        <v>0</v>
      </c>
      <c r="J465" s="15"/>
      <c r="K465" s="10">
        <f t="shared" si="154"/>
        <v>0</v>
      </c>
      <c r="L465" s="10"/>
      <c r="M465" s="17"/>
      <c r="N465" s="17">
        <f t="shared" si="155"/>
        <v>0</v>
      </c>
      <c r="O465" s="17">
        <f t="shared" si="156"/>
        <v>0</v>
      </c>
      <c r="P465" s="17">
        <f t="shared" si="157"/>
        <v>0</v>
      </c>
      <c r="Q465" s="17">
        <f t="shared" si="158"/>
        <v>0</v>
      </c>
      <c r="R465" s="49"/>
    </row>
    <row r="466" spans="2:19" x14ac:dyDescent="0.25">
      <c r="B466" s="64" t="str">
        <f>IF(F466&lt;&gt;"",1+MAX($B$22:B465),"")</f>
        <v/>
      </c>
      <c r="C466" s="65"/>
      <c r="D466" s="66" t="s">
        <v>647</v>
      </c>
      <c r="E466" s="23"/>
      <c r="F466" s="39"/>
      <c r="G466" s="17"/>
      <c r="H466" s="17">
        <f t="shared" si="152"/>
        <v>0</v>
      </c>
      <c r="I466" s="17">
        <f t="shared" si="153"/>
        <v>0</v>
      </c>
      <c r="J466" s="15"/>
      <c r="K466" s="10">
        <f t="shared" si="154"/>
        <v>0</v>
      </c>
      <c r="L466" s="10"/>
      <c r="M466" s="17"/>
      <c r="N466" s="17">
        <f t="shared" si="155"/>
        <v>0</v>
      </c>
      <c r="O466" s="17">
        <f t="shared" si="156"/>
        <v>0</v>
      </c>
      <c r="P466" s="17">
        <f t="shared" si="157"/>
        <v>0</v>
      </c>
      <c r="Q466" s="17">
        <f t="shared" si="158"/>
        <v>0</v>
      </c>
      <c r="R466" s="49"/>
    </row>
    <row r="467" spans="2:19" x14ac:dyDescent="0.25">
      <c r="B467" s="48">
        <f>IF(F467&lt;&gt;"",1+MAX($B$22:B466),"")</f>
        <v>266</v>
      </c>
      <c r="C467" s="123" t="s">
        <v>273</v>
      </c>
      <c r="D467" s="8" t="s">
        <v>240</v>
      </c>
      <c r="E467" s="23" t="s">
        <v>78</v>
      </c>
      <c r="F467" s="67">
        <f>73.64*5/27</f>
        <v>13.637037037037036</v>
      </c>
      <c r="G467" s="17">
        <v>44</v>
      </c>
      <c r="H467" s="17">
        <f t="shared" si="152"/>
        <v>48.400000000000006</v>
      </c>
      <c r="I467" s="17">
        <f t="shared" si="153"/>
        <v>660.03259259259266</v>
      </c>
      <c r="J467" s="15">
        <v>1.093</v>
      </c>
      <c r="K467" s="10">
        <f t="shared" si="154"/>
        <v>14.905281481481479</v>
      </c>
      <c r="L467" s="76" t="s">
        <v>682</v>
      </c>
      <c r="M467" s="77">
        <v>42.1</v>
      </c>
      <c r="N467" s="17">
        <f t="shared" si="155"/>
        <v>58.94</v>
      </c>
      <c r="O467" s="17">
        <f t="shared" si="156"/>
        <v>64.421419999999998</v>
      </c>
      <c r="P467" s="17">
        <f t="shared" si="157"/>
        <v>878.51729051851839</v>
      </c>
      <c r="Q467" s="17">
        <f t="shared" si="158"/>
        <v>1538.5498831111111</v>
      </c>
      <c r="R467" s="49"/>
    </row>
    <row r="468" spans="2:19" x14ac:dyDescent="0.25">
      <c r="B468" s="48">
        <f>IF(F468&lt;&gt;"",1+MAX($B$22:B467),"")</f>
        <v>267</v>
      </c>
      <c r="C468" s="123"/>
      <c r="D468" s="8" t="s">
        <v>241</v>
      </c>
      <c r="E468" s="23" t="s">
        <v>78</v>
      </c>
      <c r="F468" s="67">
        <f>44.48*0.667*1.5/27</f>
        <v>1.6482311111111112</v>
      </c>
      <c r="G468" s="17">
        <v>44</v>
      </c>
      <c r="H468" s="17">
        <f t="shared" si="152"/>
        <v>48.400000000000006</v>
      </c>
      <c r="I468" s="17">
        <f t="shared" si="153"/>
        <v>79.774385777777795</v>
      </c>
      <c r="J468" s="15">
        <v>1.093</v>
      </c>
      <c r="K468" s="10">
        <f t="shared" si="154"/>
        <v>1.8015166044444444</v>
      </c>
      <c r="L468" s="76" t="s">
        <v>682</v>
      </c>
      <c r="M468" s="77">
        <v>42.1</v>
      </c>
      <c r="N468" s="17">
        <f t="shared" si="155"/>
        <v>58.94</v>
      </c>
      <c r="O468" s="17">
        <f t="shared" si="156"/>
        <v>64.421419999999998</v>
      </c>
      <c r="P468" s="17">
        <f t="shared" si="157"/>
        <v>106.18138866595555</v>
      </c>
      <c r="Q468" s="17">
        <f t="shared" si="158"/>
        <v>185.95577444373333</v>
      </c>
      <c r="R468" s="49"/>
    </row>
    <row r="469" spans="2:19" x14ac:dyDescent="0.25">
      <c r="B469" s="48" t="str">
        <f>IF(F469&lt;&gt;"",1+MAX($B$22:B468),"")</f>
        <v/>
      </c>
      <c r="C469" s="69"/>
      <c r="D469" s="8"/>
      <c r="E469" s="23"/>
      <c r="F469" s="39"/>
      <c r="G469" s="17"/>
      <c r="H469" s="17">
        <f t="shared" si="152"/>
        <v>0</v>
      </c>
      <c r="I469" s="17">
        <f t="shared" si="153"/>
        <v>0</v>
      </c>
      <c r="J469" s="15"/>
      <c r="K469" s="10">
        <f t="shared" si="154"/>
        <v>0</v>
      </c>
      <c r="L469" s="10"/>
      <c r="M469" s="17"/>
      <c r="N469" s="17">
        <f t="shared" si="155"/>
        <v>0</v>
      </c>
      <c r="O469" s="17">
        <f t="shared" si="156"/>
        <v>0</v>
      </c>
      <c r="P469" s="17">
        <f t="shared" si="157"/>
        <v>0</v>
      </c>
      <c r="Q469" s="17">
        <f t="shared" si="158"/>
        <v>0</v>
      </c>
      <c r="R469" s="49"/>
    </row>
    <row r="470" spans="2:19" x14ac:dyDescent="0.25">
      <c r="B470" s="64" t="str">
        <f>IF(F470&lt;&gt;"",1+MAX($B$22:B469),"")</f>
        <v/>
      </c>
      <c r="C470" s="65"/>
      <c r="D470" s="66" t="s">
        <v>246</v>
      </c>
      <c r="E470" s="23"/>
      <c r="F470" s="39"/>
      <c r="G470" s="17"/>
      <c r="H470" s="17">
        <f t="shared" si="152"/>
        <v>0</v>
      </c>
      <c r="I470" s="17">
        <f t="shared" si="153"/>
        <v>0</v>
      </c>
      <c r="J470" s="15"/>
      <c r="K470" s="10">
        <f t="shared" si="154"/>
        <v>0</v>
      </c>
      <c r="L470" s="10"/>
      <c r="M470" s="17"/>
      <c r="N470" s="17">
        <f t="shared" si="155"/>
        <v>0</v>
      </c>
      <c r="O470" s="17">
        <f t="shared" si="156"/>
        <v>0</v>
      </c>
      <c r="P470" s="17">
        <f t="shared" si="157"/>
        <v>0</v>
      </c>
      <c r="Q470" s="17">
        <f t="shared" si="158"/>
        <v>0</v>
      </c>
      <c r="R470" s="49"/>
    </row>
    <row r="471" spans="2:19" x14ac:dyDescent="0.25">
      <c r="B471" s="48">
        <f>IF(F471&lt;&gt;"",1+MAX($B$22:B470),"")</f>
        <v>268</v>
      </c>
      <c r="C471" s="123" t="s">
        <v>273</v>
      </c>
      <c r="D471" s="8" t="s">
        <v>247</v>
      </c>
      <c r="E471" s="23" t="s">
        <v>98</v>
      </c>
      <c r="F471" s="39">
        <v>2</v>
      </c>
      <c r="G471" s="17">
        <v>300</v>
      </c>
      <c r="H471" s="17">
        <f t="shared" si="152"/>
        <v>330</v>
      </c>
      <c r="I471" s="17">
        <f t="shared" si="153"/>
        <v>660</v>
      </c>
      <c r="J471" s="15">
        <v>0.53600000000000003</v>
      </c>
      <c r="K471" s="10">
        <f t="shared" si="154"/>
        <v>1.0720000000000001</v>
      </c>
      <c r="L471" s="76" t="s">
        <v>668</v>
      </c>
      <c r="M471" s="77">
        <v>53.15</v>
      </c>
      <c r="N471" s="17">
        <f t="shared" si="155"/>
        <v>74.41</v>
      </c>
      <c r="O471" s="17">
        <f t="shared" si="156"/>
        <v>39.883760000000002</v>
      </c>
      <c r="P471" s="17">
        <f t="shared" si="157"/>
        <v>79.767520000000005</v>
      </c>
      <c r="Q471" s="17">
        <f t="shared" si="158"/>
        <v>739.76751999999999</v>
      </c>
      <c r="R471" s="49"/>
    </row>
    <row r="472" spans="2:19" x14ac:dyDescent="0.25">
      <c r="B472" s="48">
        <f>IF(F472&lt;&gt;"",1+MAX($B$22:B471),"")</f>
        <v>269</v>
      </c>
      <c r="C472" s="123"/>
      <c r="D472" s="8" t="s">
        <v>248</v>
      </c>
      <c r="E472" s="23" t="s">
        <v>98</v>
      </c>
      <c r="F472" s="39">
        <v>1</v>
      </c>
      <c r="G472" s="17">
        <v>300</v>
      </c>
      <c r="H472" s="17">
        <f t="shared" si="152"/>
        <v>330</v>
      </c>
      <c r="I472" s="17">
        <f t="shared" si="153"/>
        <v>330</v>
      </c>
      <c r="J472" s="15">
        <v>0.53600000000000003</v>
      </c>
      <c r="K472" s="10">
        <f t="shared" si="154"/>
        <v>0.53600000000000003</v>
      </c>
      <c r="L472" s="76" t="s">
        <v>668</v>
      </c>
      <c r="M472" s="77">
        <v>53.15</v>
      </c>
      <c r="N472" s="17">
        <f t="shared" si="155"/>
        <v>74.41</v>
      </c>
      <c r="O472" s="17">
        <f t="shared" si="156"/>
        <v>39.883760000000002</v>
      </c>
      <c r="P472" s="17">
        <f t="shared" si="157"/>
        <v>39.883760000000002</v>
      </c>
      <c r="Q472" s="17">
        <f t="shared" si="158"/>
        <v>369.88376</v>
      </c>
      <c r="R472" s="49"/>
    </row>
    <row r="473" spans="2:19" x14ac:dyDescent="0.25">
      <c r="B473" s="48" t="str">
        <f>IF(F473&lt;&gt;"",1+MAX($B$22:B472),"")</f>
        <v/>
      </c>
      <c r="C473" s="52"/>
      <c r="D473" s="8"/>
      <c r="E473" s="23"/>
      <c r="F473" s="39"/>
      <c r="G473" s="17"/>
      <c r="H473" s="17">
        <f t="shared" si="152"/>
        <v>0</v>
      </c>
      <c r="I473" s="17">
        <f t="shared" si="153"/>
        <v>0</v>
      </c>
      <c r="J473" s="15"/>
      <c r="K473" s="10">
        <f t="shared" si="154"/>
        <v>0</v>
      </c>
      <c r="L473" s="10"/>
      <c r="M473" s="17"/>
      <c r="N473" s="17">
        <f t="shared" si="155"/>
        <v>0</v>
      </c>
      <c r="O473" s="17">
        <f t="shared" si="156"/>
        <v>0</v>
      </c>
      <c r="P473" s="17">
        <f t="shared" si="157"/>
        <v>0</v>
      </c>
      <c r="Q473" s="17">
        <f t="shared" si="158"/>
        <v>0</v>
      </c>
      <c r="R473" s="49"/>
      <c r="S473" s="12"/>
    </row>
    <row r="474" spans="2:19" s="12" customFormat="1" ht="12.75" customHeight="1" x14ac:dyDescent="0.25">
      <c r="B474" s="13" t="str">
        <f>IF(F474&lt;&gt;"",1+MAX($B$22:B473),"")</f>
        <v/>
      </c>
      <c r="C474" s="13" t="s">
        <v>53</v>
      </c>
      <c r="D474" s="6" t="s">
        <v>150</v>
      </c>
      <c r="E474" s="114" t="s">
        <v>65</v>
      </c>
      <c r="F474" s="114"/>
      <c r="G474" s="114"/>
      <c r="H474" s="53">
        <f>SUM(I475:I566)</f>
        <v>578421.80000000016</v>
      </c>
      <c r="I474" s="7">
        <f t="shared" ref="I474:I499" si="159">F474*H474</f>
        <v>0</v>
      </c>
      <c r="J474" s="7"/>
      <c r="K474" s="115" t="s">
        <v>66</v>
      </c>
      <c r="L474" s="115"/>
      <c r="M474" s="115"/>
      <c r="N474" s="115"/>
      <c r="O474" s="53">
        <f>SUM(P475:P566)</f>
        <v>52914.737091999974</v>
      </c>
      <c r="P474" s="7">
        <f t="shared" ref="P474:P498" si="160">F474*O474</f>
        <v>0</v>
      </c>
      <c r="Q474" s="47">
        <f>SUM(Q475:Q566)</f>
        <v>631336.53709200013</v>
      </c>
      <c r="R474" s="47">
        <f>(Q474)+(H474*$Q$8)+(O474*$Q$9)+(Q474*$Q$10)+($Q$11*((Q474)+(H474*$Q$8)+(O474*$Q$9)+(Q474*$Q$10)))+(Q474*$Q$12)</f>
        <v>889884.42101708415</v>
      </c>
    </row>
    <row r="475" spans="2:19" x14ac:dyDescent="0.25">
      <c r="B475" s="48" t="str">
        <f>IF(F475&lt;&gt;"",1+MAX($B$22:B474),"")</f>
        <v/>
      </c>
      <c r="C475" s="52"/>
      <c r="D475" s="8"/>
      <c r="E475" s="23"/>
      <c r="F475" s="39"/>
      <c r="G475" s="17"/>
      <c r="H475" s="17">
        <f t="shared" ref="H475:H538" si="161">G475*$T$2</f>
        <v>0</v>
      </c>
      <c r="I475" s="17">
        <f t="shared" si="159"/>
        <v>0</v>
      </c>
      <c r="J475" s="15"/>
      <c r="K475" s="10">
        <f t="shared" ref="K475:K538" si="162">F475*J475</f>
        <v>0</v>
      </c>
      <c r="L475" s="10"/>
      <c r="M475" s="17"/>
      <c r="N475" s="17">
        <f t="shared" ref="N475:N538" si="163">M475*$U$2</f>
        <v>0</v>
      </c>
      <c r="O475" s="17">
        <f t="shared" ref="O475:O538" si="164">J475*N475</f>
        <v>0</v>
      </c>
      <c r="P475" s="17">
        <f t="shared" si="160"/>
        <v>0</v>
      </c>
      <c r="Q475" s="17">
        <f t="shared" ref="Q475:Q538" si="165">I475+P475</f>
        <v>0</v>
      </c>
      <c r="R475" s="49"/>
      <c r="S475" s="12"/>
    </row>
    <row r="476" spans="2:19" x14ac:dyDescent="0.25">
      <c r="B476" s="64" t="str">
        <f>IF(F476&lt;&gt;"",1+MAX($B$22:B475),"")</f>
        <v/>
      </c>
      <c r="C476" s="65"/>
      <c r="D476" s="66" t="s">
        <v>123</v>
      </c>
      <c r="E476" s="23"/>
      <c r="F476" s="39"/>
      <c r="G476" s="17"/>
      <c r="H476" s="17">
        <f t="shared" si="161"/>
        <v>0</v>
      </c>
      <c r="I476" s="17">
        <f t="shared" si="159"/>
        <v>0</v>
      </c>
      <c r="J476" s="15"/>
      <c r="K476" s="10">
        <f t="shared" si="162"/>
        <v>0</v>
      </c>
      <c r="L476" s="10"/>
      <c r="M476" s="17"/>
      <c r="N476" s="17">
        <f t="shared" si="163"/>
        <v>0</v>
      </c>
      <c r="O476" s="17">
        <f t="shared" si="164"/>
        <v>0</v>
      </c>
      <c r="P476" s="17">
        <f t="shared" si="160"/>
        <v>0</v>
      </c>
      <c r="Q476" s="17">
        <f t="shared" si="165"/>
        <v>0</v>
      </c>
      <c r="R476" s="49"/>
    </row>
    <row r="477" spans="2:19" x14ac:dyDescent="0.25">
      <c r="B477" s="48">
        <f>IF(F477&lt;&gt;"",1+MAX($B$22:B476),"")</f>
        <v>270</v>
      </c>
      <c r="C477" s="52" t="s">
        <v>344</v>
      </c>
      <c r="D477" s="8" t="s">
        <v>417</v>
      </c>
      <c r="E477" s="23" t="s">
        <v>98</v>
      </c>
      <c r="F477" s="39">
        <v>1</v>
      </c>
      <c r="G477" s="17">
        <v>450</v>
      </c>
      <c r="H477" s="17">
        <f t="shared" si="161"/>
        <v>495.00000000000006</v>
      </c>
      <c r="I477" s="17">
        <f t="shared" si="159"/>
        <v>495.00000000000006</v>
      </c>
      <c r="J477" s="15">
        <v>1</v>
      </c>
      <c r="K477" s="10">
        <f t="shared" si="162"/>
        <v>1</v>
      </c>
      <c r="L477" s="10" t="s">
        <v>682</v>
      </c>
      <c r="M477" s="17">
        <v>42.1</v>
      </c>
      <c r="N477" s="17">
        <f t="shared" si="163"/>
        <v>58.94</v>
      </c>
      <c r="O477" s="17">
        <f t="shared" si="164"/>
        <v>58.94</v>
      </c>
      <c r="P477" s="17">
        <f t="shared" si="160"/>
        <v>58.94</v>
      </c>
      <c r="Q477" s="17">
        <f t="shared" si="165"/>
        <v>553.94000000000005</v>
      </c>
      <c r="R477" s="49"/>
    </row>
    <row r="478" spans="2:19" ht="41.4" x14ac:dyDescent="0.25">
      <c r="B478" s="48">
        <f>IF(F478&lt;&gt;"",1+MAX($B$22:B477),"")</f>
        <v>271</v>
      </c>
      <c r="C478" s="123" t="s">
        <v>435</v>
      </c>
      <c r="D478" s="8" t="s">
        <v>436</v>
      </c>
      <c r="E478" s="23" t="s">
        <v>98</v>
      </c>
      <c r="F478" s="39">
        <v>1</v>
      </c>
      <c r="G478" s="17">
        <v>13288.13</v>
      </c>
      <c r="H478" s="17">
        <f t="shared" si="161"/>
        <v>14616.943000000001</v>
      </c>
      <c r="I478" s="17">
        <f t="shared" si="159"/>
        <v>14616.943000000001</v>
      </c>
      <c r="J478" s="15">
        <v>4</v>
      </c>
      <c r="K478" s="10">
        <f t="shared" si="162"/>
        <v>4</v>
      </c>
      <c r="L478" s="76" t="s">
        <v>683</v>
      </c>
      <c r="M478" s="77">
        <v>58</v>
      </c>
      <c r="N478" s="17">
        <f t="shared" si="163"/>
        <v>81.199999999999989</v>
      </c>
      <c r="O478" s="17">
        <f t="shared" si="164"/>
        <v>324.79999999999995</v>
      </c>
      <c r="P478" s="17">
        <f t="shared" si="160"/>
        <v>324.79999999999995</v>
      </c>
      <c r="Q478" s="17">
        <f t="shared" si="165"/>
        <v>14941.743</v>
      </c>
      <c r="R478" s="49"/>
    </row>
    <row r="479" spans="2:19" ht="41.4" x14ac:dyDescent="0.25">
      <c r="B479" s="48">
        <f>IF(F479&lt;&gt;"",1+MAX($B$22:B478),"")</f>
        <v>272</v>
      </c>
      <c r="C479" s="123"/>
      <c r="D479" s="8" t="s">
        <v>437</v>
      </c>
      <c r="E479" s="23" t="s">
        <v>98</v>
      </c>
      <c r="F479" s="39">
        <v>1</v>
      </c>
      <c r="G479" s="17">
        <v>7859.38</v>
      </c>
      <c r="H479" s="17">
        <f t="shared" si="161"/>
        <v>8645.3180000000011</v>
      </c>
      <c r="I479" s="17">
        <f t="shared" si="159"/>
        <v>8645.3180000000011</v>
      </c>
      <c r="J479" s="15">
        <v>4</v>
      </c>
      <c r="K479" s="10">
        <f t="shared" si="162"/>
        <v>4</v>
      </c>
      <c r="L479" s="76" t="s">
        <v>683</v>
      </c>
      <c r="M479" s="77">
        <v>58</v>
      </c>
      <c r="N479" s="17">
        <f t="shared" si="163"/>
        <v>81.199999999999989</v>
      </c>
      <c r="O479" s="17">
        <f t="shared" si="164"/>
        <v>324.79999999999995</v>
      </c>
      <c r="P479" s="17">
        <f t="shared" si="160"/>
        <v>324.79999999999995</v>
      </c>
      <c r="Q479" s="17">
        <f t="shared" si="165"/>
        <v>8970.1180000000004</v>
      </c>
      <c r="R479" s="49"/>
    </row>
    <row r="480" spans="2:19" ht="41.4" x14ac:dyDescent="0.25">
      <c r="B480" s="48">
        <f>IF(F480&lt;&gt;"",1+MAX($B$22:B479),"")</f>
        <v>273</v>
      </c>
      <c r="C480" s="123"/>
      <c r="D480" s="8" t="s">
        <v>438</v>
      </c>
      <c r="E480" s="23" t="s">
        <v>98</v>
      </c>
      <c r="F480" s="39">
        <v>1</v>
      </c>
      <c r="G480" s="17">
        <v>12200.61</v>
      </c>
      <c r="H480" s="17">
        <f t="shared" si="161"/>
        <v>13420.671000000002</v>
      </c>
      <c r="I480" s="17">
        <f t="shared" si="159"/>
        <v>13420.671000000002</v>
      </c>
      <c r="J480" s="15">
        <v>4</v>
      </c>
      <c r="K480" s="10">
        <f t="shared" ref="K480" si="166">F480*J480</f>
        <v>4</v>
      </c>
      <c r="L480" s="76" t="s">
        <v>683</v>
      </c>
      <c r="M480" s="77">
        <v>58</v>
      </c>
      <c r="N480" s="17">
        <f t="shared" si="163"/>
        <v>81.199999999999989</v>
      </c>
      <c r="O480" s="17">
        <f t="shared" si="164"/>
        <v>324.79999999999995</v>
      </c>
      <c r="P480" s="17">
        <f t="shared" si="160"/>
        <v>324.79999999999995</v>
      </c>
      <c r="Q480" s="17">
        <f t="shared" si="165"/>
        <v>13745.471000000001</v>
      </c>
      <c r="R480" s="49"/>
    </row>
    <row r="481" spans="2:18" ht="41.4" x14ac:dyDescent="0.25">
      <c r="B481" s="48">
        <f>IF(F481&lt;&gt;"",1+MAX($B$22:B480),"")</f>
        <v>274</v>
      </c>
      <c r="C481" s="123"/>
      <c r="D481" s="8" t="s">
        <v>439</v>
      </c>
      <c r="E481" s="23" t="s">
        <v>98</v>
      </c>
      <c r="F481" s="39">
        <v>1</v>
      </c>
      <c r="G481" s="17">
        <v>7319.38</v>
      </c>
      <c r="H481" s="17">
        <f t="shared" si="161"/>
        <v>8051.3180000000011</v>
      </c>
      <c r="I481" s="17">
        <f t="shared" si="159"/>
        <v>8051.3180000000011</v>
      </c>
      <c r="J481" s="15">
        <v>4</v>
      </c>
      <c r="K481" s="10">
        <f t="shared" ref="K481" si="167">F481*J481</f>
        <v>4</v>
      </c>
      <c r="L481" s="76" t="s">
        <v>683</v>
      </c>
      <c r="M481" s="77">
        <v>58</v>
      </c>
      <c r="N481" s="17">
        <f t="shared" si="163"/>
        <v>81.199999999999989</v>
      </c>
      <c r="O481" s="17">
        <f t="shared" ref="O481" si="168">J481*N481</f>
        <v>324.79999999999995</v>
      </c>
      <c r="P481" s="17">
        <f t="shared" si="160"/>
        <v>324.79999999999995</v>
      </c>
      <c r="Q481" s="17">
        <f t="shared" si="165"/>
        <v>8376.1180000000004</v>
      </c>
      <c r="R481" s="49"/>
    </row>
    <row r="482" spans="2:18" ht="41.4" x14ac:dyDescent="0.25">
      <c r="B482" s="48">
        <f>IF(F482&lt;&gt;"",1+MAX($B$22:B481),"")</f>
        <v>275</v>
      </c>
      <c r="C482" s="123"/>
      <c r="D482" s="8" t="s">
        <v>440</v>
      </c>
      <c r="E482" s="23" t="s">
        <v>98</v>
      </c>
      <c r="F482" s="39">
        <v>1</v>
      </c>
      <c r="G482" s="17">
        <v>6753.13</v>
      </c>
      <c r="H482" s="17">
        <f t="shared" si="161"/>
        <v>7428.4430000000011</v>
      </c>
      <c r="I482" s="17">
        <f t="shared" si="159"/>
        <v>7428.4430000000011</v>
      </c>
      <c r="J482" s="15">
        <v>4</v>
      </c>
      <c r="K482" s="10">
        <f t="shared" ref="K482" si="169">F482*J482</f>
        <v>4</v>
      </c>
      <c r="L482" s="76" t="s">
        <v>683</v>
      </c>
      <c r="M482" s="77">
        <v>58</v>
      </c>
      <c r="N482" s="17">
        <f t="shared" si="163"/>
        <v>81.199999999999989</v>
      </c>
      <c r="O482" s="17">
        <f t="shared" si="164"/>
        <v>324.79999999999995</v>
      </c>
      <c r="P482" s="17">
        <f t="shared" si="160"/>
        <v>324.79999999999995</v>
      </c>
      <c r="Q482" s="17">
        <f t="shared" si="165"/>
        <v>7753.2430000000013</v>
      </c>
      <c r="R482" s="49"/>
    </row>
    <row r="483" spans="2:18" ht="41.4" x14ac:dyDescent="0.25">
      <c r="B483" s="48">
        <f>IF(F483&lt;&gt;"",1+MAX($B$22:B482),"")</f>
        <v>276</v>
      </c>
      <c r="C483" s="123"/>
      <c r="D483" s="8" t="s">
        <v>441</v>
      </c>
      <c r="E483" s="23" t="s">
        <v>98</v>
      </c>
      <c r="F483" s="39">
        <v>1</v>
      </c>
      <c r="G483" s="17">
        <v>9264.3799999999992</v>
      </c>
      <c r="H483" s="17">
        <f t="shared" si="161"/>
        <v>10190.817999999999</v>
      </c>
      <c r="I483" s="17">
        <f t="shared" si="159"/>
        <v>10190.817999999999</v>
      </c>
      <c r="J483" s="15">
        <v>4</v>
      </c>
      <c r="K483" s="10">
        <f t="shared" ref="K483" si="170">F483*J483</f>
        <v>4</v>
      </c>
      <c r="L483" s="76" t="s">
        <v>683</v>
      </c>
      <c r="M483" s="77">
        <v>58</v>
      </c>
      <c r="N483" s="17">
        <f t="shared" si="163"/>
        <v>81.199999999999989</v>
      </c>
      <c r="O483" s="17">
        <f t="shared" si="164"/>
        <v>324.79999999999995</v>
      </c>
      <c r="P483" s="17">
        <f t="shared" si="160"/>
        <v>324.79999999999995</v>
      </c>
      <c r="Q483" s="17">
        <f t="shared" si="165"/>
        <v>10515.617999999999</v>
      </c>
      <c r="R483" s="49"/>
    </row>
    <row r="484" spans="2:18" ht="41.4" x14ac:dyDescent="0.25">
      <c r="B484" s="48">
        <f>IF(F484&lt;&gt;"",1+MAX($B$22:B483),"")</f>
        <v>277</v>
      </c>
      <c r="C484" s="123"/>
      <c r="D484" s="8" t="s">
        <v>442</v>
      </c>
      <c r="E484" s="23" t="s">
        <v>98</v>
      </c>
      <c r="F484" s="39">
        <v>1</v>
      </c>
      <c r="G484" s="17">
        <v>15641.49</v>
      </c>
      <c r="H484" s="17">
        <f t="shared" si="161"/>
        <v>17205.639000000003</v>
      </c>
      <c r="I484" s="17">
        <f t="shared" si="159"/>
        <v>17205.639000000003</v>
      </c>
      <c r="J484" s="15">
        <v>4</v>
      </c>
      <c r="K484" s="10">
        <f t="shared" ref="K484:K487" si="171">F484*J484</f>
        <v>4</v>
      </c>
      <c r="L484" s="76" t="s">
        <v>683</v>
      </c>
      <c r="M484" s="77">
        <v>58</v>
      </c>
      <c r="N484" s="17">
        <f t="shared" si="163"/>
        <v>81.199999999999989</v>
      </c>
      <c r="O484" s="17">
        <f t="shared" si="164"/>
        <v>324.79999999999995</v>
      </c>
      <c r="P484" s="17">
        <f t="shared" si="160"/>
        <v>324.79999999999995</v>
      </c>
      <c r="Q484" s="17">
        <f t="shared" si="165"/>
        <v>17530.439000000002</v>
      </c>
      <c r="R484" s="49"/>
    </row>
    <row r="485" spans="2:18" ht="41.4" x14ac:dyDescent="0.25">
      <c r="B485" s="48">
        <f>IF(F485&lt;&gt;"",1+MAX($B$22:B484),"")</f>
        <v>278</v>
      </c>
      <c r="C485" s="123"/>
      <c r="D485" s="8" t="s">
        <v>443</v>
      </c>
      <c r="E485" s="23" t="s">
        <v>98</v>
      </c>
      <c r="F485" s="39">
        <v>2</v>
      </c>
      <c r="G485" s="17">
        <v>17390.45</v>
      </c>
      <c r="H485" s="17">
        <f t="shared" si="161"/>
        <v>19129.495000000003</v>
      </c>
      <c r="I485" s="17">
        <f t="shared" si="159"/>
        <v>38258.990000000005</v>
      </c>
      <c r="J485" s="15">
        <v>4</v>
      </c>
      <c r="K485" s="10">
        <f t="shared" si="171"/>
        <v>8</v>
      </c>
      <c r="L485" s="76" t="s">
        <v>683</v>
      </c>
      <c r="M485" s="77">
        <v>58</v>
      </c>
      <c r="N485" s="17">
        <f t="shared" si="163"/>
        <v>81.199999999999989</v>
      </c>
      <c r="O485" s="17">
        <f t="shared" si="164"/>
        <v>324.79999999999995</v>
      </c>
      <c r="P485" s="17">
        <f t="shared" si="160"/>
        <v>649.59999999999991</v>
      </c>
      <c r="Q485" s="17">
        <f t="shared" si="165"/>
        <v>38908.590000000004</v>
      </c>
      <c r="R485" s="49"/>
    </row>
    <row r="486" spans="2:18" ht="41.4" x14ac:dyDescent="0.25">
      <c r="B486" s="48">
        <f>IF(F486&lt;&gt;"",1+MAX($B$22:B485),"")</f>
        <v>279</v>
      </c>
      <c r="C486" s="123"/>
      <c r="D486" s="8" t="s">
        <v>444</v>
      </c>
      <c r="E486" s="23" t="s">
        <v>98</v>
      </c>
      <c r="F486" s="39">
        <v>1</v>
      </c>
      <c r="G486" s="17">
        <v>25790.01</v>
      </c>
      <c r="H486" s="17">
        <f t="shared" si="161"/>
        <v>28369.011000000002</v>
      </c>
      <c r="I486" s="17">
        <f t="shared" si="159"/>
        <v>28369.011000000002</v>
      </c>
      <c r="J486" s="15">
        <v>8.0289999999999999</v>
      </c>
      <c r="K486" s="10">
        <f t="shared" si="171"/>
        <v>8.0289999999999999</v>
      </c>
      <c r="L486" s="76" t="s">
        <v>684</v>
      </c>
      <c r="M486" s="77">
        <v>62.9</v>
      </c>
      <c r="N486" s="17">
        <f t="shared" si="163"/>
        <v>88.059999999999988</v>
      </c>
      <c r="O486" s="17">
        <f t="shared" si="164"/>
        <v>707.03373999999985</v>
      </c>
      <c r="P486" s="17">
        <f t="shared" si="160"/>
        <v>707.03373999999985</v>
      </c>
      <c r="Q486" s="17">
        <f t="shared" si="165"/>
        <v>29076.044740000001</v>
      </c>
      <c r="R486" s="49"/>
    </row>
    <row r="487" spans="2:18" ht="41.4" x14ac:dyDescent="0.25">
      <c r="B487" s="48">
        <f>IF(F487&lt;&gt;"",1+MAX($B$22:B486),"")</f>
        <v>280</v>
      </c>
      <c r="C487" s="123"/>
      <c r="D487" s="8" t="s">
        <v>445</v>
      </c>
      <c r="E487" s="23" t="s">
        <v>98</v>
      </c>
      <c r="F487" s="39">
        <v>1</v>
      </c>
      <c r="G487" s="17">
        <v>1789.28</v>
      </c>
      <c r="H487" s="17">
        <f t="shared" si="161"/>
        <v>1968.2080000000001</v>
      </c>
      <c r="I487" s="17">
        <f t="shared" si="159"/>
        <v>1968.2080000000001</v>
      </c>
      <c r="J487" s="15">
        <v>6.3250000000000002</v>
      </c>
      <c r="K487" s="10">
        <f t="shared" si="171"/>
        <v>6.3250000000000002</v>
      </c>
      <c r="L487" s="76" t="s">
        <v>683</v>
      </c>
      <c r="M487" s="77">
        <v>58</v>
      </c>
      <c r="N487" s="17">
        <f t="shared" si="163"/>
        <v>81.199999999999989</v>
      </c>
      <c r="O487" s="17">
        <f t="shared" si="164"/>
        <v>513.58999999999992</v>
      </c>
      <c r="P487" s="17">
        <f t="shared" si="160"/>
        <v>513.58999999999992</v>
      </c>
      <c r="Q487" s="17">
        <f t="shared" si="165"/>
        <v>2481.7979999999998</v>
      </c>
      <c r="R487" s="49"/>
    </row>
    <row r="488" spans="2:18" ht="41.4" x14ac:dyDescent="0.25">
      <c r="B488" s="48">
        <f>IF(F488&lt;&gt;"",1+MAX($B$22:B487),"")</f>
        <v>281</v>
      </c>
      <c r="C488" s="123"/>
      <c r="D488" s="8" t="s">
        <v>446</v>
      </c>
      <c r="E488" s="23" t="s">
        <v>98</v>
      </c>
      <c r="F488" s="39">
        <v>1</v>
      </c>
      <c r="G488" s="17">
        <v>8895</v>
      </c>
      <c r="H488" s="17">
        <f t="shared" si="161"/>
        <v>9784.5</v>
      </c>
      <c r="I488" s="17">
        <f t="shared" si="159"/>
        <v>9784.5</v>
      </c>
      <c r="J488" s="15">
        <v>6.3250000000000002</v>
      </c>
      <c r="K488" s="10">
        <f t="shared" ref="K488:K491" si="172">F488*J488</f>
        <v>6.3250000000000002</v>
      </c>
      <c r="L488" s="76" t="s">
        <v>683</v>
      </c>
      <c r="M488" s="77">
        <v>58</v>
      </c>
      <c r="N488" s="17">
        <f t="shared" si="163"/>
        <v>81.199999999999989</v>
      </c>
      <c r="O488" s="17">
        <f t="shared" si="164"/>
        <v>513.58999999999992</v>
      </c>
      <c r="P488" s="17">
        <f t="shared" si="160"/>
        <v>513.58999999999992</v>
      </c>
      <c r="Q488" s="17">
        <f t="shared" si="165"/>
        <v>10298.09</v>
      </c>
      <c r="R488" s="49"/>
    </row>
    <row r="489" spans="2:18" ht="41.4" x14ac:dyDescent="0.25">
      <c r="B489" s="48">
        <f>IF(F489&lt;&gt;"",1+MAX($B$22:B488),"")</f>
        <v>282</v>
      </c>
      <c r="C489" s="123"/>
      <c r="D489" s="8" t="s">
        <v>447</v>
      </c>
      <c r="E489" s="23" t="s">
        <v>98</v>
      </c>
      <c r="F489" s="39">
        <v>1</v>
      </c>
      <c r="G489" s="17">
        <v>2907.16</v>
      </c>
      <c r="H489" s="17">
        <f t="shared" si="161"/>
        <v>3197.8760000000002</v>
      </c>
      <c r="I489" s="17">
        <f t="shared" si="159"/>
        <v>3197.8760000000002</v>
      </c>
      <c r="J489" s="15">
        <v>3.5609999999999999</v>
      </c>
      <c r="K489" s="10">
        <f t="shared" si="172"/>
        <v>3.5609999999999999</v>
      </c>
      <c r="L489" s="76" t="s">
        <v>684</v>
      </c>
      <c r="M489" s="77">
        <v>62.9</v>
      </c>
      <c r="N489" s="17">
        <f t="shared" si="163"/>
        <v>88.059999999999988</v>
      </c>
      <c r="O489" s="17">
        <f t="shared" si="164"/>
        <v>313.58165999999994</v>
      </c>
      <c r="P489" s="17">
        <f t="shared" si="160"/>
        <v>313.58165999999994</v>
      </c>
      <c r="Q489" s="17">
        <f t="shared" si="165"/>
        <v>3511.45766</v>
      </c>
      <c r="R489" s="49"/>
    </row>
    <row r="490" spans="2:18" ht="41.4" x14ac:dyDescent="0.25">
      <c r="B490" s="48">
        <f>IF(F490&lt;&gt;"",1+MAX($B$22:B489),"")</f>
        <v>283</v>
      </c>
      <c r="C490" s="123"/>
      <c r="D490" s="8" t="s">
        <v>448</v>
      </c>
      <c r="E490" s="23" t="s">
        <v>98</v>
      </c>
      <c r="F490" s="39">
        <v>2</v>
      </c>
      <c r="G490" s="17">
        <v>249.62</v>
      </c>
      <c r="H490" s="17">
        <f t="shared" si="161"/>
        <v>274.58200000000005</v>
      </c>
      <c r="I490" s="17">
        <f t="shared" si="159"/>
        <v>549.1640000000001</v>
      </c>
      <c r="J490" s="15">
        <v>4.2758620689655169</v>
      </c>
      <c r="K490" s="10">
        <f t="shared" si="172"/>
        <v>8.5517241379310338</v>
      </c>
      <c r="L490" s="76" t="s">
        <v>683</v>
      </c>
      <c r="M490" s="77">
        <v>58</v>
      </c>
      <c r="N490" s="17">
        <f t="shared" si="163"/>
        <v>81.199999999999989</v>
      </c>
      <c r="O490" s="17">
        <f t="shared" si="164"/>
        <v>347.19999999999993</v>
      </c>
      <c r="P490" s="17">
        <f t="shared" si="160"/>
        <v>694.39999999999986</v>
      </c>
      <c r="Q490" s="17">
        <f t="shared" si="165"/>
        <v>1243.5639999999999</v>
      </c>
      <c r="R490" s="49"/>
    </row>
    <row r="491" spans="2:18" ht="41.4" x14ac:dyDescent="0.25">
      <c r="B491" s="48">
        <f>IF(F491&lt;&gt;"",1+MAX($B$22:B490),"")</f>
        <v>284</v>
      </c>
      <c r="C491" s="123"/>
      <c r="D491" s="8" t="s">
        <v>449</v>
      </c>
      <c r="E491" s="23" t="s">
        <v>98</v>
      </c>
      <c r="F491" s="39">
        <v>1</v>
      </c>
      <c r="G491" s="17">
        <v>3927</v>
      </c>
      <c r="H491" s="17">
        <f t="shared" si="161"/>
        <v>4319.7000000000007</v>
      </c>
      <c r="I491" s="17">
        <f t="shared" si="159"/>
        <v>4319.7000000000007</v>
      </c>
      <c r="J491" s="15">
        <v>13.362</v>
      </c>
      <c r="K491" s="10">
        <f t="shared" si="172"/>
        <v>13.362</v>
      </c>
      <c r="L491" s="76" t="s">
        <v>683</v>
      </c>
      <c r="M491" s="77">
        <v>58</v>
      </c>
      <c r="N491" s="17">
        <f t="shared" si="163"/>
        <v>81.199999999999989</v>
      </c>
      <c r="O491" s="17">
        <f t="shared" si="164"/>
        <v>1084.9943999999998</v>
      </c>
      <c r="P491" s="17">
        <f t="shared" si="160"/>
        <v>1084.9943999999998</v>
      </c>
      <c r="Q491" s="17">
        <f t="shared" si="165"/>
        <v>5404.6944000000003</v>
      </c>
      <c r="R491" s="49"/>
    </row>
    <row r="492" spans="2:18" ht="41.4" x14ac:dyDescent="0.25">
      <c r="B492" s="48">
        <f>IF(F492&lt;&gt;"",1+MAX($B$22:B491),"")</f>
        <v>285</v>
      </c>
      <c r="C492" s="123"/>
      <c r="D492" s="8" t="s">
        <v>450</v>
      </c>
      <c r="E492" s="23" t="s">
        <v>98</v>
      </c>
      <c r="F492" s="39">
        <v>1</v>
      </c>
      <c r="G492" s="17">
        <v>3987</v>
      </c>
      <c r="H492" s="17">
        <f t="shared" si="161"/>
        <v>4385.7000000000007</v>
      </c>
      <c r="I492" s="17">
        <f t="shared" si="159"/>
        <v>4385.7000000000007</v>
      </c>
      <c r="J492" s="15">
        <v>13.362</v>
      </c>
      <c r="K492" s="10">
        <f t="shared" ref="K492:K494" si="173">F492*J492</f>
        <v>13.362</v>
      </c>
      <c r="L492" s="76" t="s">
        <v>683</v>
      </c>
      <c r="M492" s="77">
        <v>58</v>
      </c>
      <c r="N492" s="17">
        <f t="shared" si="163"/>
        <v>81.199999999999989</v>
      </c>
      <c r="O492" s="17">
        <f t="shared" si="164"/>
        <v>1084.9943999999998</v>
      </c>
      <c r="P492" s="17">
        <f t="shared" si="160"/>
        <v>1084.9943999999998</v>
      </c>
      <c r="Q492" s="17">
        <f t="shared" si="165"/>
        <v>5470.6944000000003</v>
      </c>
      <c r="R492" s="49"/>
    </row>
    <row r="493" spans="2:18" ht="41.4" x14ac:dyDescent="0.25">
      <c r="B493" s="48">
        <f>IF(F493&lt;&gt;"",1+MAX($B$22:B492),"")</f>
        <v>286</v>
      </c>
      <c r="C493" s="123"/>
      <c r="D493" s="8" t="s">
        <v>451</v>
      </c>
      <c r="E493" s="23" t="s">
        <v>98</v>
      </c>
      <c r="F493" s="39">
        <v>1</v>
      </c>
      <c r="G493" s="17">
        <v>27616</v>
      </c>
      <c r="H493" s="17">
        <f t="shared" si="161"/>
        <v>30377.600000000002</v>
      </c>
      <c r="I493" s="17">
        <f t="shared" si="159"/>
        <v>30377.600000000002</v>
      </c>
      <c r="J493" s="15">
        <v>7.0369999999999999</v>
      </c>
      <c r="K493" s="10">
        <f t="shared" si="173"/>
        <v>7.0369999999999999</v>
      </c>
      <c r="L493" s="76" t="s">
        <v>685</v>
      </c>
      <c r="M493" s="77">
        <v>51.16</v>
      </c>
      <c r="N493" s="17">
        <f t="shared" si="163"/>
        <v>71.623999999999995</v>
      </c>
      <c r="O493" s="17">
        <f t="shared" si="164"/>
        <v>504.01808799999998</v>
      </c>
      <c r="P493" s="17">
        <f t="shared" si="160"/>
        <v>504.01808799999998</v>
      </c>
      <c r="Q493" s="17">
        <f t="shared" si="165"/>
        <v>30881.618088000003</v>
      </c>
      <c r="R493" s="49"/>
    </row>
    <row r="494" spans="2:18" ht="41.4" x14ac:dyDescent="0.25">
      <c r="B494" s="48">
        <f>IF(F494&lt;&gt;"",1+MAX($B$22:B493),"")</f>
        <v>287</v>
      </c>
      <c r="C494" s="123"/>
      <c r="D494" s="8" t="s">
        <v>452</v>
      </c>
      <c r="E494" s="23" t="s">
        <v>98</v>
      </c>
      <c r="F494" s="39">
        <v>1</v>
      </c>
      <c r="G494" s="17">
        <v>5052.78</v>
      </c>
      <c r="H494" s="17">
        <f t="shared" si="161"/>
        <v>5558.058</v>
      </c>
      <c r="I494" s="17">
        <f t="shared" si="159"/>
        <v>5558.058</v>
      </c>
      <c r="J494" s="15">
        <v>5.3440000000000003</v>
      </c>
      <c r="K494" s="10">
        <f t="shared" si="173"/>
        <v>5.3440000000000003</v>
      </c>
      <c r="L494" s="76" t="s">
        <v>686</v>
      </c>
      <c r="M494" s="77">
        <v>42.1</v>
      </c>
      <c r="N494" s="17">
        <f t="shared" si="163"/>
        <v>58.94</v>
      </c>
      <c r="O494" s="17">
        <f t="shared" si="164"/>
        <v>314.97536000000002</v>
      </c>
      <c r="P494" s="17">
        <f t="shared" si="160"/>
        <v>314.97536000000002</v>
      </c>
      <c r="Q494" s="17">
        <f t="shared" si="165"/>
        <v>5873.0333600000004</v>
      </c>
      <c r="R494" s="49"/>
    </row>
    <row r="495" spans="2:18" ht="41.4" x14ac:dyDescent="0.25">
      <c r="B495" s="48">
        <f>IF(F495&lt;&gt;"",1+MAX($B$22:B494),"")</f>
        <v>288</v>
      </c>
      <c r="C495" s="123"/>
      <c r="D495" s="8" t="s">
        <v>453</v>
      </c>
      <c r="E495" s="23" t="s">
        <v>98</v>
      </c>
      <c r="F495" s="39">
        <v>1</v>
      </c>
      <c r="G495" s="17">
        <v>2667.74</v>
      </c>
      <c r="H495" s="17">
        <f t="shared" si="161"/>
        <v>2934.5140000000001</v>
      </c>
      <c r="I495" s="17">
        <f t="shared" si="159"/>
        <v>2934.5140000000001</v>
      </c>
      <c r="J495" s="15">
        <v>5.3440000000000003</v>
      </c>
      <c r="K495" s="10">
        <f t="shared" ref="K495" si="174">F495*J495</f>
        <v>5.3440000000000003</v>
      </c>
      <c r="L495" s="76" t="s">
        <v>686</v>
      </c>
      <c r="M495" s="77">
        <v>42.1</v>
      </c>
      <c r="N495" s="17">
        <f t="shared" si="163"/>
        <v>58.94</v>
      </c>
      <c r="O495" s="17">
        <f t="shared" si="164"/>
        <v>314.97536000000002</v>
      </c>
      <c r="P495" s="17">
        <f t="shared" si="160"/>
        <v>314.97536000000002</v>
      </c>
      <c r="Q495" s="17">
        <f t="shared" si="165"/>
        <v>3249.48936</v>
      </c>
      <c r="R495" s="49"/>
    </row>
    <row r="496" spans="2:18" ht="41.4" x14ac:dyDescent="0.25">
      <c r="B496" s="48">
        <f>IF(F496&lt;&gt;"",1+MAX($B$22:B495),"")</f>
        <v>289</v>
      </c>
      <c r="C496" s="123"/>
      <c r="D496" s="8" t="s">
        <v>454</v>
      </c>
      <c r="E496" s="23" t="s">
        <v>98</v>
      </c>
      <c r="F496" s="39">
        <v>1</v>
      </c>
      <c r="G496" s="17">
        <v>4797.43</v>
      </c>
      <c r="H496" s="17">
        <f t="shared" si="161"/>
        <v>5277.1730000000007</v>
      </c>
      <c r="I496" s="17">
        <f t="shared" si="159"/>
        <v>5277.1730000000007</v>
      </c>
      <c r="J496" s="15">
        <v>5.3440000000000003</v>
      </c>
      <c r="K496" s="10">
        <f t="shared" ref="K496" si="175">F496*J496</f>
        <v>5.3440000000000003</v>
      </c>
      <c r="L496" s="76" t="s">
        <v>686</v>
      </c>
      <c r="M496" s="77">
        <v>42.1</v>
      </c>
      <c r="N496" s="17">
        <f t="shared" si="163"/>
        <v>58.94</v>
      </c>
      <c r="O496" s="17">
        <f t="shared" si="164"/>
        <v>314.97536000000002</v>
      </c>
      <c r="P496" s="17">
        <f t="shared" si="160"/>
        <v>314.97536000000002</v>
      </c>
      <c r="Q496" s="17">
        <f t="shared" si="165"/>
        <v>5592.148360000001</v>
      </c>
      <c r="R496" s="49"/>
    </row>
    <row r="497" spans="2:18" ht="41.4" x14ac:dyDescent="0.25">
      <c r="B497" s="48">
        <f>IF(F497&lt;&gt;"",1+MAX($B$22:B496),"")</f>
        <v>290</v>
      </c>
      <c r="C497" s="123"/>
      <c r="D497" s="8" t="s">
        <v>455</v>
      </c>
      <c r="E497" s="23" t="s">
        <v>98</v>
      </c>
      <c r="F497" s="39">
        <v>1</v>
      </c>
      <c r="G497" s="17">
        <v>4039.51</v>
      </c>
      <c r="H497" s="17">
        <f t="shared" si="161"/>
        <v>4443.4610000000002</v>
      </c>
      <c r="I497" s="17">
        <f t="shared" si="159"/>
        <v>4443.4610000000002</v>
      </c>
      <c r="J497" s="15">
        <v>5.3440000000000003</v>
      </c>
      <c r="K497" s="10">
        <f t="shared" ref="K497" si="176">F497*J497</f>
        <v>5.3440000000000003</v>
      </c>
      <c r="L497" s="76" t="s">
        <v>686</v>
      </c>
      <c r="M497" s="77">
        <v>42.1</v>
      </c>
      <c r="N497" s="17">
        <f t="shared" si="163"/>
        <v>58.94</v>
      </c>
      <c r="O497" s="17">
        <f t="shared" si="164"/>
        <v>314.97536000000002</v>
      </c>
      <c r="P497" s="17">
        <f t="shared" si="160"/>
        <v>314.97536000000002</v>
      </c>
      <c r="Q497" s="17">
        <f t="shared" si="165"/>
        <v>4758.4363600000006</v>
      </c>
      <c r="R497" s="49"/>
    </row>
    <row r="498" spans="2:18" ht="41.4" x14ac:dyDescent="0.25">
      <c r="B498" s="48">
        <f>IF(F498&lt;&gt;"",1+MAX($B$22:B497),"")</f>
        <v>291</v>
      </c>
      <c r="C498" s="123"/>
      <c r="D498" s="8" t="s">
        <v>456</v>
      </c>
      <c r="E498" s="23" t="s">
        <v>98</v>
      </c>
      <c r="F498" s="39">
        <v>1</v>
      </c>
      <c r="G498" s="17">
        <v>3017.92</v>
      </c>
      <c r="H498" s="17">
        <f t="shared" si="161"/>
        <v>3319.7120000000004</v>
      </c>
      <c r="I498" s="17">
        <f t="shared" si="159"/>
        <v>3319.7120000000004</v>
      </c>
      <c r="J498" s="15">
        <v>5.3440000000000003</v>
      </c>
      <c r="K498" s="10">
        <f t="shared" ref="K498:K499" si="177">F498*J498</f>
        <v>5.3440000000000003</v>
      </c>
      <c r="L498" s="76" t="s">
        <v>686</v>
      </c>
      <c r="M498" s="77">
        <v>42.1</v>
      </c>
      <c r="N498" s="17">
        <f t="shared" si="163"/>
        <v>58.94</v>
      </c>
      <c r="O498" s="17">
        <f t="shared" si="164"/>
        <v>314.97536000000002</v>
      </c>
      <c r="P498" s="17">
        <f t="shared" si="160"/>
        <v>314.97536000000002</v>
      </c>
      <c r="Q498" s="17">
        <f t="shared" si="165"/>
        <v>3634.6873600000004</v>
      </c>
      <c r="R498" s="49"/>
    </row>
    <row r="499" spans="2:18" ht="41.4" x14ac:dyDescent="0.25">
      <c r="B499" s="48">
        <f>IF(F499&lt;&gt;"",1+MAX($B$22:B498),"")</f>
        <v>292</v>
      </c>
      <c r="C499" s="123"/>
      <c r="D499" s="8" t="s">
        <v>457</v>
      </c>
      <c r="E499" s="23" t="s">
        <v>98</v>
      </c>
      <c r="F499" s="39">
        <v>1</v>
      </c>
      <c r="G499" s="17">
        <v>1510</v>
      </c>
      <c r="H499" s="17">
        <f t="shared" si="161"/>
        <v>1661.0000000000002</v>
      </c>
      <c r="I499" s="17">
        <f t="shared" si="159"/>
        <v>1661.0000000000002</v>
      </c>
      <c r="J499" s="15">
        <v>6.3250000000000002</v>
      </c>
      <c r="K499" s="10">
        <f t="shared" si="177"/>
        <v>6.3250000000000002</v>
      </c>
      <c r="L499" s="76" t="s">
        <v>683</v>
      </c>
      <c r="M499" s="77">
        <v>58</v>
      </c>
      <c r="N499" s="17">
        <f t="shared" si="163"/>
        <v>81.199999999999989</v>
      </c>
      <c r="O499" s="17">
        <f t="shared" ref="O499" si="178">J499*N499</f>
        <v>513.58999999999992</v>
      </c>
      <c r="P499" s="17">
        <f t="shared" ref="P499" si="179">F499*O499</f>
        <v>513.58999999999992</v>
      </c>
      <c r="Q499" s="17">
        <f t="shared" si="165"/>
        <v>2174.59</v>
      </c>
      <c r="R499" s="49"/>
    </row>
    <row r="500" spans="2:18" ht="41.4" x14ac:dyDescent="0.25">
      <c r="B500" s="48">
        <f>IF(F500&lt;&gt;"",1+MAX($B$22:B499),"")</f>
        <v>293</v>
      </c>
      <c r="C500" s="123"/>
      <c r="D500" s="8" t="s">
        <v>458</v>
      </c>
      <c r="E500" s="23" t="s">
        <v>98</v>
      </c>
      <c r="F500" s="39">
        <v>1</v>
      </c>
      <c r="G500" s="17">
        <v>16484.16</v>
      </c>
      <c r="H500" s="17">
        <f t="shared" si="161"/>
        <v>18132.576000000001</v>
      </c>
      <c r="I500" s="17">
        <f t="shared" ref="I500:I563" si="180">F500*H500</f>
        <v>18132.576000000001</v>
      </c>
      <c r="J500" s="15">
        <v>4</v>
      </c>
      <c r="K500" s="10">
        <f t="shared" ref="K500:K501" si="181">F500*J500</f>
        <v>4</v>
      </c>
      <c r="L500" s="76" t="s">
        <v>686</v>
      </c>
      <c r="M500" s="77">
        <v>42.1</v>
      </c>
      <c r="N500" s="17">
        <f t="shared" si="163"/>
        <v>58.94</v>
      </c>
      <c r="O500" s="17">
        <f t="shared" si="164"/>
        <v>235.76</v>
      </c>
      <c r="P500" s="17">
        <f t="shared" ref="P500:P563" si="182">F500*O500</f>
        <v>235.76</v>
      </c>
      <c r="Q500" s="17">
        <f t="shared" si="165"/>
        <v>18368.335999999999</v>
      </c>
      <c r="R500" s="49"/>
    </row>
    <row r="501" spans="2:18" ht="41.4" x14ac:dyDescent="0.25">
      <c r="B501" s="48">
        <f>IF(F501&lt;&gt;"",1+MAX($B$22:B500),"")</f>
        <v>294</v>
      </c>
      <c r="C501" s="123"/>
      <c r="D501" s="8" t="s">
        <v>459</v>
      </c>
      <c r="E501" s="23" t="s">
        <v>98</v>
      </c>
      <c r="F501" s="39">
        <v>1</v>
      </c>
      <c r="G501" s="17">
        <v>1350</v>
      </c>
      <c r="H501" s="17">
        <f t="shared" si="161"/>
        <v>1485.0000000000002</v>
      </c>
      <c r="I501" s="17">
        <f t="shared" si="180"/>
        <v>1485.0000000000002</v>
      </c>
      <c r="J501" s="15">
        <v>5.3440000000000003</v>
      </c>
      <c r="K501" s="10">
        <f t="shared" si="181"/>
        <v>5.3440000000000003</v>
      </c>
      <c r="L501" s="76" t="s">
        <v>686</v>
      </c>
      <c r="M501" s="77">
        <v>42.1</v>
      </c>
      <c r="N501" s="17">
        <f t="shared" si="163"/>
        <v>58.94</v>
      </c>
      <c r="O501" s="17">
        <f t="shared" si="164"/>
        <v>314.97536000000002</v>
      </c>
      <c r="P501" s="17">
        <f t="shared" si="182"/>
        <v>314.97536000000002</v>
      </c>
      <c r="Q501" s="17">
        <f t="shared" si="165"/>
        <v>1799.9753600000004</v>
      </c>
      <c r="R501" s="49"/>
    </row>
    <row r="502" spans="2:18" ht="41.4" x14ac:dyDescent="0.25">
      <c r="B502" s="48">
        <f>IF(F502&lt;&gt;"",1+MAX($B$22:B501),"")</f>
        <v>295</v>
      </c>
      <c r="C502" s="123"/>
      <c r="D502" s="8" t="s">
        <v>460</v>
      </c>
      <c r="E502" s="23" t="s">
        <v>98</v>
      </c>
      <c r="F502" s="39">
        <v>1</v>
      </c>
      <c r="G502" s="17">
        <v>3244.12</v>
      </c>
      <c r="H502" s="17">
        <f t="shared" si="161"/>
        <v>3568.5320000000002</v>
      </c>
      <c r="I502" s="17">
        <f t="shared" ref="I502" si="183">F502*H502</f>
        <v>3568.5320000000002</v>
      </c>
      <c r="J502" s="15">
        <v>5.3440000000000003</v>
      </c>
      <c r="K502" s="10">
        <f t="shared" ref="K502" si="184">F502*J502</f>
        <v>5.3440000000000003</v>
      </c>
      <c r="L502" s="76" t="s">
        <v>686</v>
      </c>
      <c r="M502" s="77">
        <v>42.1</v>
      </c>
      <c r="N502" s="17">
        <f t="shared" si="163"/>
        <v>58.94</v>
      </c>
      <c r="O502" s="17">
        <f t="shared" ref="O502" si="185">J502*N502</f>
        <v>314.97536000000002</v>
      </c>
      <c r="P502" s="17">
        <f t="shared" ref="P502" si="186">F502*O502</f>
        <v>314.97536000000002</v>
      </c>
      <c r="Q502" s="17">
        <f t="shared" ref="Q502" si="187">I502+P502</f>
        <v>3883.5073600000001</v>
      </c>
      <c r="R502" s="49"/>
    </row>
    <row r="503" spans="2:18" ht="41.4" x14ac:dyDescent="0.25">
      <c r="B503" s="48">
        <f>IF(F503&lt;&gt;"",1+MAX($B$22:B502),"")</f>
        <v>296</v>
      </c>
      <c r="C503" s="123"/>
      <c r="D503" s="8" t="s">
        <v>461</v>
      </c>
      <c r="E503" s="23" t="s">
        <v>98</v>
      </c>
      <c r="F503" s="39">
        <v>1</v>
      </c>
      <c r="G503" s="17">
        <v>695.75</v>
      </c>
      <c r="H503" s="17">
        <f t="shared" si="161"/>
        <v>765.32500000000005</v>
      </c>
      <c r="I503" s="17">
        <f t="shared" si="180"/>
        <v>765.32500000000005</v>
      </c>
      <c r="J503" s="15">
        <v>4</v>
      </c>
      <c r="K503" s="10">
        <f t="shared" si="162"/>
        <v>4</v>
      </c>
      <c r="L503" s="76" t="s">
        <v>687</v>
      </c>
      <c r="M503" s="77">
        <v>64.45</v>
      </c>
      <c r="N503" s="17">
        <f t="shared" si="163"/>
        <v>90.23</v>
      </c>
      <c r="O503" s="17">
        <f t="shared" si="164"/>
        <v>360.92</v>
      </c>
      <c r="P503" s="17">
        <f t="shared" si="182"/>
        <v>360.92</v>
      </c>
      <c r="Q503" s="17">
        <f t="shared" si="165"/>
        <v>1126.2450000000001</v>
      </c>
      <c r="R503" s="49"/>
    </row>
    <row r="504" spans="2:18" ht="41.4" x14ac:dyDescent="0.25">
      <c r="B504" s="48">
        <f>IF(F504&lt;&gt;"",1+MAX($B$22:B503),"")</f>
        <v>297</v>
      </c>
      <c r="C504" s="123"/>
      <c r="D504" s="8" t="s">
        <v>462</v>
      </c>
      <c r="E504" s="23" t="s">
        <v>98</v>
      </c>
      <c r="F504" s="39">
        <v>1</v>
      </c>
      <c r="G504" s="17">
        <v>2483.7800000000002</v>
      </c>
      <c r="H504" s="17">
        <f t="shared" si="161"/>
        <v>2732.1580000000004</v>
      </c>
      <c r="I504" s="17">
        <f t="shared" si="180"/>
        <v>2732.1580000000004</v>
      </c>
      <c r="J504" s="15">
        <v>5.3440000000000003</v>
      </c>
      <c r="K504" s="10">
        <f t="shared" si="162"/>
        <v>5.3440000000000003</v>
      </c>
      <c r="L504" s="76" t="s">
        <v>686</v>
      </c>
      <c r="M504" s="77">
        <v>42.1</v>
      </c>
      <c r="N504" s="17">
        <f t="shared" si="163"/>
        <v>58.94</v>
      </c>
      <c r="O504" s="17">
        <f t="shared" si="164"/>
        <v>314.97536000000002</v>
      </c>
      <c r="P504" s="17">
        <f t="shared" si="182"/>
        <v>314.97536000000002</v>
      </c>
      <c r="Q504" s="17">
        <f t="shared" si="165"/>
        <v>3047.1333600000003</v>
      </c>
      <c r="R504" s="49"/>
    </row>
    <row r="505" spans="2:18" ht="41.4" x14ac:dyDescent="0.25">
      <c r="B505" s="48">
        <f>IF(F505&lt;&gt;"",1+MAX($B$22:B504),"")</f>
        <v>298</v>
      </c>
      <c r="C505" s="123"/>
      <c r="D505" s="8" t="s">
        <v>463</v>
      </c>
      <c r="E505" s="23" t="s">
        <v>98</v>
      </c>
      <c r="F505" s="39">
        <v>1</v>
      </c>
      <c r="G505" s="17">
        <v>605.96</v>
      </c>
      <c r="H505" s="17">
        <f t="shared" si="161"/>
        <v>666.55600000000004</v>
      </c>
      <c r="I505" s="17">
        <f t="shared" si="180"/>
        <v>666.55600000000004</v>
      </c>
      <c r="J505" s="15">
        <v>3.9827586206896552</v>
      </c>
      <c r="K505" s="10">
        <f t="shared" si="162"/>
        <v>3.9827586206896552</v>
      </c>
      <c r="L505" s="76" t="s">
        <v>683</v>
      </c>
      <c r="M505" s="77">
        <v>58</v>
      </c>
      <c r="N505" s="17">
        <f t="shared" si="163"/>
        <v>81.199999999999989</v>
      </c>
      <c r="O505" s="17">
        <f t="shared" si="164"/>
        <v>323.39999999999998</v>
      </c>
      <c r="P505" s="17">
        <f t="shared" si="182"/>
        <v>323.39999999999998</v>
      </c>
      <c r="Q505" s="17">
        <f t="shared" si="165"/>
        <v>989.95600000000002</v>
      </c>
      <c r="R505" s="49"/>
    </row>
    <row r="506" spans="2:18" ht="41.4" x14ac:dyDescent="0.25">
      <c r="B506" s="48">
        <f>IF(F506&lt;&gt;"",1+MAX($B$22:B505),"")</f>
        <v>299</v>
      </c>
      <c r="C506" s="123"/>
      <c r="D506" s="8" t="s">
        <v>464</v>
      </c>
      <c r="E506" s="23" t="s">
        <v>98</v>
      </c>
      <c r="F506" s="39">
        <v>6</v>
      </c>
      <c r="G506" s="17">
        <v>385</v>
      </c>
      <c r="H506" s="17">
        <f t="shared" si="161"/>
        <v>423.50000000000006</v>
      </c>
      <c r="I506" s="17">
        <f t="shared" si="180"/>
        <v>2541.0000000000005</v>
      </c>
      <c r="J506" s="15">
        <v>1</v>
      </c>
      <c r="K506" s="10">
        <f t="shared" si="162"/>
        <v>6</v>
      </c>
      <c r="L506" s="76" t="s">
        <v>686</v>
      </c>
      <c r="M506" s="77">
        <v>42.1</v>
      </c>
      <c r="N506" s="17">
        <f t="shared" si="163"/>
        <v>58.94</v>
      </c>
      <c r="O506" s="17">
        <f t="shared" si="164"/>
        <v>58.94</v>
      </c>
      <c r="P506" s="17">
        <f t="shared" si="182"/>
        <v>353.64</v>
      </c>
      <c r="Q506" s="17">
        <f t="shared" si="165"/>
        <v>2894.6400000000003</v>
      </c>
      <c r="R506" s="49"/>
    </row>
    <row r="507" spans="2:18" ht="41.4" x14ac:dyDescent="0.25">
      <c r="B507" s="48">
        <f>IF(F507&lt;&gt;"",1+MAX($B$22:B506),"")</f>
        <v>300</v>
      </c>
      <c r="C507" s="123"/>
      <c r="D507" s="8" t="s">
        <v>465</v>
      </c>
      <c r="E507" s="23" t="s">
        <v>98</v>
      </c>
      <c r="F507" s="39">
        <v>1</v>
      </c>
      <c r="G507" s="17">
        <v>5662.67</v>
      </c>
      <c r="H507" s="17">
        <f t="shared" si="161"/>
        <v>6228.9370000000008</v>
      </c>
      <c r="I507" s="17">
        <f t="shared" si="180"/>
        <v>6228.9370000000008</v>
      </c>
      <c r="J507" s="15">
        <v>5.3440000000000003</v>
      </c>
      <c r="K507" s="10">
        <f t="shared" ref="K507" si="188">F507*J507</f>
        <v>5.3440000000000003</v>
      </c>
      <c r="L507" s="76" t="s">
        <v>686</v>
      </c>
      <c r="M507" s="77">
        <v>42.1</v>
      </c>
      <c r="N507" s="17">
        <f t="shared" si="163"/>
        <v>58.94</v>
      </c>
      <c r="O507" s="17">
        <f t="shared" si="164"/>
        <v>314.97536000000002</v>
      </c>
      <c r="P507" s="17">
        <f t="shared" si="182"/>
        <v>314.97536000000002</v>
      </c>
      <c r="Q507" s="17">
        <f t="shared" si="165"/>
        <v>6543.9123600000012</v>
      </c>
      <c r="R507" s="49"/>
    </row>
    <row r="508" spans="2:18" ht="41.4" x14ac:dyDescent="0.25">
      <c r="B508" s="48">
        <f>IF(F508&lt;&gt;"",1+MAX($B$22:B507),"")</f>
        <v>301</v>
      </c>
      <c r="C508" s="123"/>
      <c r="D508" s="8" t="s">
        <v>466</v>
      </c>
      <c r="E508" s="23" t="s">
        <v>98</v>
      </c>
      <c r="F508" s="39">
        <v>1</v>
      </c>
      <c r="G508" s="17">
        <v>886.92</v>
      </c>
      <c r="H508" s="17">
        <f t="shared" si="161"/>
        <v>975.61200000000008</v>
      </c>
      <c r="I508" s="17">
        <f t="shared" si="180"/>
        <v>975.61200000000008</v>
      </c>
      <c r="J508" s="15">
        <v>2</v>
      </c>
      <c r="K508" s="10">
        <f t="shared" si="162"/>
        <v>2</v>
      </c>
      <c r="L508" s="10" t="s">
        <v>682</v>
      </c>
      <c r="M508" s="77">
        <v>42.1</v>
      </c>
      <c r="N508" s="17">
        <f t="shared" si="163"/>
        <v>58.94</v>
      </c>
      <c r="O508" s="17">
        <f t="shared" si="164"/>
        <v>117.88</v>
      </c>
      <c r="P508" s="17">
        <f t="shared" si="182"/>
        <v>117.88</v>
      </c>
      <c r="Q508" s="17">
        <f t="shared" si="165"/>
        <v>1093.4920000000002</v>
      </c>
      <c r="R508" s="49"/>
    </row>
    <row r="509" spans="2:18" ht="41.4" x14ac:dyDescent="0.25">
      <c r="B509" s="48">
        <f>IF(F509&lt;&gt;"",1+MAX($B$22:B508),"")</f>
        <v>302</v>
      </c>
      <c r="C509" s="123"/>
      <c r="D509" s="8" t="s">
        <v>467</v>
      </c>
      <c r="E509" s="23" t="s">
        <v>98</v>
      </c>
      <c r="F509" s="39">
        <v>1</v>
      </c>
      <c r="G509" s="17">
        <v>4669.58</v>
      </c>
      <c r="H509" s="17">
        <f t="shared" si="161"/>
        <v>5136.5380000000005</v>
      </c>
      <c r="I509" s="17">
        <f t="shared" si="180"/>
        <v>5136.5380000000005</v>
      </c>
      <c r="J509" s="15">
        <v>5.3440000000000003</v>
      </c>
      <c r="K509" s="10">
        <f t="shared" si="162"/>
        <v>5.3440000000000003</v>
      </c>
      <c r="L509" s="76" t="s">
        <v>686</v>
      </c>
      <c r="M509" s="77">
        <v>42.1</v>
      </c>
      <c r="N509" s="17">
        <f t="shared" si="163"/>
        <v>58.94</v>
      </c>
      <c r="O509" s="17">
        <f t="shared" si="164"/>
        <v>314.97536000000002</v>
      </c>
      <c r="P509" s="17">
        <f t="shared" si="182"/>
        <v>314.97536000000002</v>
      </c>
      <c r="Q509" s="17">
        <f t="shared" si="165"/>
        <v>5451.5133600000008</v>
      </c>
      <c r="R509" s="49"/>
    </row>
    <row r="510" spans="2:18" ht="41.4" x14ac:dyDescent="0.25">
      <c r="B510" s="48">
        <f>IF(F510&lt;&gt;"",1+MAX($B$22:B509),"")</f>
        <v>303</v>
      </c>
      <c r="C510" s="123"/>
      <c r="D510" s="8" t="s">
        <v>468</v>
      </c>
      <c r="E510" s="23" t="s">
        <v>98</v>
      </c>
      <c r="F510" s="39">
        <v>1</v>
      </c>
      <c r="G510" s="17">
        <v>1977</v>
      </c>
      <c r="H510" s="17">
        <f t="shared" si="161"/>
        <v>2174.7000000000003</v>
      </c>
      <c r="I510" s="17">
        <f t="shared" si="180"/>
        <v>2174.7000000000003</v>
      </c>
      <c r="J510" s="15">
        <v>6.3250000000000002</v>
      </c>
      <c r="K510" s="10">
        <f t="shared" ref="K510:K512" si="189">F510*J510</f>
        <v>6.3250000000000002</v>
      </c>
      <c r="L510" s="76" t="s">
        <v>683</v>
      </c>
      <c r="M510" s="77">
        <v>58</v>
      </c>
      <c r="N510" s="17">
        <f t="shared" si="163"/>
        <v>81.199999999999989</v>
      </c>
      <c r="O510" s="17">
        <f t="shared" si="164"/>
        <v>513.58999999999992</v>
      </c>
      <c r="P510" s="17">
        <f t="shared" si="182"/>
        <v>513.58999999999992</v>
      </c>
      <c r="Q510" s="17">
        <f t="shared" si="165"/>
        <v>2688.29</v>
      </c>
      <c r="R510" s="49"/>
    </row>
    <row r="511" spans="2:18" ht="41.4" x14ac:dyDescent="0.25">
      <c r="B511" s="48">
        <f>IF(F511&lt;&gt;"",1+MAX($B$22:B510),"")</f>
        <v>304</v>
      </c>
      <c r="C511" s="123"/>
      <c r="D511" s="8" t="s">
        <v>469</v>
      </c>
      <c r="E511" s="23" t="s">
        <v>98</v>
      </c>
      <c r="F511" s="39">
        <v>1</v>
      </c>
      <c r="G511" s="17">
        <v>2174</v>
      </c>
      <c r="H511" s="17">
        <f t="shared" si="161"/>
        <v>2391.4</v>
      </c>
      <c r="I511" s="17">
        <f t="shared" si="180"/>
        <v>2391.4</v>
      </c>
      <c r="J511" s="15">
        <v>5.3440000000000003</v>
      </c>
      <c r="K511" s="10">
        <f t="shared" si="189"/>
        <v>5.3440000000000003</v>
      </c>
      <c r="L511" s="76" t="s">
        <v>686</v>
      </c>
      <c r="M511" s="77">
        <v>42.1</v>
      </c>
      <c r="N511" s="17">
        <f t="shared" si="163"/>
        <v>58.94</v>
      </c>
      <c r="O511" s="17">
        <f t="shared" si="164"/>
        <v>314.97536000000002</v>
      </c>
      <c r="P511" s="17">
        <f t="shared" si="182"/>
        <v>314.97536000000002</v>
      </c>
      <c r="Q511" s="17">
        <f t="shared" si="165"/>
        <v>2706.37536</v>
      </c>
      <c r="R511" s="49"/>
    </row>
    <row r="512" spans="2:18" ht="41.4" x14ac:dyDescent="0.25">
      <c r="B512" s="48">
        <f>IF(F512&lt;&gt;"",1+MAX($B$22:B511),"")</f>
        <v>305</v>
      </c>
      <c r="C512" s="123"/>
      <c r="D512" s="8" t="s">
        <v>470</v>
      </c>
      <c r="E512" s="23" t="s">
        <v>98</v>
      </c>
      <c r="F512" s="39">
        <v>1</v>
      </c>
      <c r="G512" s="17">
        <v>539</v>
      </c>
      <c r="H512" s="17">
        <f t="shared" si="161"/>
        <v>592.90000000000009</v>
      </c>
      <c r="I512" s="17">
        <f t="shared" si="180"/>
        <v>592.90000000000009</v>
      </c>
      <c r="J512" s="15">
        <v>1</v>
      </c>
      <c r="K512" s="10">
        <f t="shared" si="189"/>
        <v>1</v>
      </c>
      <c r="L512" s="76" t="s">
        <v>686</v>
      </c>
      <c r="M512" s="77">
        <v>42.1</v>
      </c>
      <c r="N512" s="17">
        <f t="shared" si="163"/>
        <v>58.94</v>
      </c>
      <c r="O512" s="17">
        <f t="shared" si="164"/>
        <v>58.94</v>
      </c>
      <c r="P512" s="17">
        <f t="shared" si="182"/>
        <v>58.94</v>
      </c>
      <c r="Q512" s="17">
        <f t="shared" si="165"/>
        <v>651.84000000000015</v>
      </c>
      <c r="R512" s="49"/>
    </row>
    <row r="513" spans="2:18" ht="41.4" x14ac:dyDescent="0.25">
      <c r="B513" s="48">
        <f>IF(F513&lt;&gt;"",1+MAX($B$22:B512),"")</f>
        <v>306</v>
      </c>
      <c r="C513" s="123"/>
      <c r="D513" s="8" t="s">
        <v>471</v>
      </c>
      <c r="E513" s="23" t="s">
        <v>98</v>
      </c>
      <c r="F513" s="39">
        <v>1</v>
      </c>
      <c r="G513" s="17">
        <v>2440</v>
      </c>
      <c r="H513" s="17">
        <f t="shared" si="161"/>
        <v>2684</v>
      </c>
      <c r="I513" s="17">
        <f t="shared" si="180"/>
        <v>2684</v>
      </c>
      <c r="J513" s="15">
        <v>2</v>
      </c>
      <c r="K513" s="10">
        <f t="shared" ref="K513:K516" si="190">F513*J513</f>
        <v>2</v>
      </c>
      <c r="L513" s="76" t="s">
        <v>683</v>
      </c>
      <c r="M513" s="77">
        <v>58</v>
      </c>
      <c r="N513" s="17">
        <f t="shared" si="163"/>
        <v>81.199999999999989</v>
      </c>
      <c r="O513" s="17">
        <f t="shared" ref="O513" si="191">J513*N513</f>
        <v>162.39999999999998</v>
      </c>
      <c r="P513" s="17">
        <f t="shared" ref="P513" si="192">F513*O513</f>
        <v>162.39999999999998</v>
      </c>
      <c r="Q513" s="17">
        <f t="shared" si="165"/>
        <v>2846.4</v>
      </c>
      <c r="R513" s="49"/>
    </row>
    <row r="514" spans="2:18" ht="41.4" x14ac:dyDescent="0.25">
      <c r="B514" s="48">
        <f>IF(F514&lt;&gt;"",1+MAX($B$22:B513),"")</f>
        <v>307</v>
      </c>
      <c r="C514" s="123"/>
      <c r="D514" s="8" t="s">
        <v>472</v>
      </c>
      <c r="E514" s="23" t="s">
        <v>98</v>
      </c>
      <c r="F514" s="39">
        <v>1</v>
      </c>
      <c r="G514" s="17">
        <v>1337</v>
      </c>
      <c r="H514" s="17">
        <f t="shared" si="161"/>
        <v>1470.7</v>
      </c>
      <c r="I514" s="17">
        <f t="shared" si="180"/>
        <v>1470.7</v>
      </c>
      <c r="J514" s="15">
        <v>2</v>
      </c>
      <c r="K514" s="10">
        <f t="shared" si="190"/>
        <v>2</v>
      </c>
      <c r="L514" s="76" t="s">
        <v>686</v>
      </c>
      <c r="M514" s="77">
        <v>42.1</v>
      </c>
      <c r="N514" s="17">
        <f t="shared" si="163"/>
        <v>58.94</v>
      </c>
      <c r="O514" s="17">
        <f t="shared" si="164"/>
        <v>117.88</v>
      </c>
      <c r="P514" s="17">
        <f t="shared" si="182"/>
        <v>117.88</v>
      </c>
      <c r="Q514" s="17">
        <f t="shared" si="165"/>
        <v>1588.58</v>
      </c>
      <c r="R514" s="49"/>
    </row>
    <row r="515" spans="2:18" ht="41.4" x14ac:dyDescent="0.25">
      <c r="B515" s="48">
        <f>IF(F515&lt;&gt;"",1+MAX($B$22:B514),"")</f>
        <v>308</v>
      </c>
      <c r="C515" s="123"/>
      <c r="D515" s="8" t="s">
        <v>473</v>
      </c>
      <c r="E515" s="23" t="s">
        <v>98</v>
      </c>
      <c r="F515" s="39">
        <v>1</v>
      </c>
      <c r="G515" s="17">
        <v>257</v>
      </c>
      <c r="H515" s="17">
        <f t="shared" si="161"/>
        <v>282.70000000000005</v>
      </c>
      <c r="I515" s="17">
        <f t="shared" si="180"/>
        <v>282.70000000000005</v>
      </c>
      <c r="J515" s="15">
        <v>1</v>
      </c>
      <c r="K515" s="10">
        <f t="shared" si="190"/>
        <v>1</v>
      </c>
      <c r="L515" s="76" t="s">
        <v>686</v>
      </c>
      <c r="M515" s="77">
        <v>42.1</v>
      </c>
      <c r="N515" s="17">
        <f t="shared" si="163"/>
        <v>58.94</v>
      </c>
      <c r="O515" s="17">
        <f t="shared" si="164"/>
        <v>58.94</v>
      </c>
      <c r="P515" s="17">
        <f t="shared" si="182"/>
        <v>58.94</v>
      </c>
      <c r="Q515" s="17">
        <f t="shared" si="165"/>
        <v>341.64000000000004</v>
      </c>
      <c r="R515" s="49"/>
    </row>
    <row r="516" spans="2:18" ht="41.4" x14ac:dyDescent="0.25">
      <c r="B516" s="48">
        <f>IF(F516&lt;&gt;"",1+MAX($B$22:B515),"")</f>
        <v>309</v>
      </c>
      <c r="C516" s="123"/>
      <c r="D516" s="8" t="s">
        <v>474</v>
      </c>
      <c r="E516" s="23" t="s">
        <v>79</v>
      </c>
      <c r="F516" s="39">
        <v>67.2</v>
      </c>
      <c r="G516" s="17">
        <v>8.0500000000000007</v>
      </c>
      <c r="H516" s="17">
        <f t="shared" si="161"/>
        <v>8.8550000000000022</v>
      </c>
      <c r="I516" s="17">
        <f t="shared" si="180"/>
        <v>595.05600000000015</v>
      </c>
      <c r="J516" s="15">
        <v>9.4E-2</v>
      </c>
      <c r="K516" s="10">
        <f t="shared" si="190"/>
        <v>6.3168000000000006</v>
      </c>
      <c r="L516" s="76" t="s">
        <v>668</v>
      </c>
      <c r="M516" s="77">
        <v>53.15</v>
      </c>
      <c r="N516" s="17">
        <f t="shared" si="163"/>
        <v>74.41</v>
      </c>
      <c r="O516" s="17">
        <f t="shared" si="164"/>
        <v>6.9945399999999998</v>
      </c>
      <c r="P516" s="17">
        <f t="shared" si="182"/>
        <v>470.03308800000002</v>
      </c>
      <c r="Q516" s="17">
        <f t="shared" si="165"/>
        <v>1065.0890880000002</v>
      </c>
      <c r="R516" s="49"/>
    </row>
    <row r="517" spans="2:18" ht="41.4" x14ac:dyDescent="0.25">
      <c r="B517" s="48">
        <f>IF(F517&lt;&gt;"",1+MAX($B$22:B516),"")</f>
        <v>310</v>
      </c>
      <c r="C517" s="123"/>
      <c r="D517" s="8" t="s">
        <v>475</v>
      </c>
      <c r="E517" s="23" t="s">
        <v>98</v>
      </c>
      <c r="F517" s="39">
        <v>1</v>
      </c>
      <c r="G517" s="17">
        <v>1529.18</v>
      </c>
      <c r="H517" s="17">
        <f t="shared" si="161"/>
        <v>1682.0980000000002</v>
      </c>
      <c r="I517" s="17">
        <f t="shared" si="180"/>
        <v>1682.0980000000002</v>
      </c>
      <c r="J517" s="15">
        <v>1</v>
      </c>
      <c r="K517" s="10">
        <f t="shared" si="162"/>
        <v>1</v>
      </c>
      <c r="L517" s="76" t="s">
        <v>686</v>
      </c>
      <c r="M517" s="77">
        <v>42.1</v>
      </c>
      <c r="N517" s="17">
        <f t="shared" si="163"/>
        <v>58.94</v>
      </c>
      <c r="O517" s="17">
        <f t="shared" si="164"/>
        <v>58.94</v>
      </c>
      <c r="P517" s="17">
        <f t="shared" si="182"/>
        <v>58.94</v>
      </c>
      <c r="Q517" s="17">
        <f t="shared" si="165"/>
        <v>1741.0380000000002</v>
      </c>
      <c r="R517" s="49"/>
    </row>
    <row r="518" spans="2:18" ht="41.4" x14ac:dyDescent="0.25">
      <c r="B518" s="48">
        <f>IF(F518&lt;&gt;"",1+MAX($B$22:B517),"")</f>
        <v>311</v>
      </c>
      <c r="C518" s="123"/>
      <c r="D518" s="8" t="s">
        <v>476</v>
      </c>
      <c r="E518" s="23" t="s">
        <v>98</v>
      </c>
      <c r="F518" s="39">
        <v>1</v>
      </c>
      <c r="G518" s="17">
        <v>769</v>
      </c>
      <c r="H518" s="17">
        <f t="shared" si="161"/>
        <v>845.90000000000009</v>
      </c>
      <c r="I518" s="17">
        <f t="shared" si="180"/>
        <v>845.90000000000009</v>
      </c>
      <c r="J518" s="15">
        <v>4.2758620689655169</v>
      </c>
      <c r="K518" s="10">
        <f t="shared" si="162"/>
        <v>4.2758620689655169</v>
      </c>
      <c r="L518" s="76" t="s">
        <v>683</v>
      </c>
      <c r="M518" s="77">
        <v>58</v>
      </c>
      <c r="N518" s="17">
        <f t="shared" si="163"/>
        <v>81.199999999999989</v>
      </c>
      <c r="O518" s="17">
        <f t="shared" si="164"/>
        <v>347.19999999999993</v>
      </c>
      <c r="P518" s="17">
        <f t="shared" si="182"/>
        <v>347.19999999999993</v>
      </c>
      <c r="Q518" s="17">
        <f t="shared" si="165"/>
        <v>1193.0999999999999</v>
      </c>
      <c r="R518" s="49"/>
    </row>
    <row r="519" spans="2:18" ht="41.4" x14ac:dyDescent="0.25">
      <c r="B519" s="48">
        <f>IF(F519&lt;&gt;"",1+MAX($B$22:B518),"")</f>
        <v>312</v>
      </c>
      <c r="C519" s="123"/>
      <c r="D519" s="8" t="s">
        <v>477</v>
      </c>
      <c r="E519" s="23" t="s">
        <v>98</v>
      </c>
      <c r="F519" s="39">
        <v>1</v>
      </c>
      <c r="G519" s="17">
        <v>41688.480000000003</v>
      </c>
      <c r="H519" s="17">
        <f t="shared" si="161"/>
        <v>45857.328000000009</v>
      </c>
      <c r="I519" s="17">
        <f t="shared" si="180"/>
        <v>45857.328000000009</v>
      </c>
      <c r="J519" s="15">
        <v>15</v>
      </c>
      <c r="K519" s="10">
        <f t="shared" si="162"/>
        <v>15</v>
      </c>
      <c r="L519" s="76" t="s">
        <v>683</v>
      </c>
      <c r="M519" s="77">
        <v>58</v>
      </c>
      <c r="N519" s="17">
        <f t="shared" si="163"/>
        <v>81.199999999999989</v>
      </c>
      <c r="O519" s="17">
        <f t="shared" si="164"/>
        <v>1217.9999999999998</v>
      </c>
      <c r="P519" s="17">
        <f t="shared" si="182"/>
        <v>1217.9999999999998</v>
      </c>
      <c r="Q519" s="17">
        <f t="shared" si="165"/>
        <v>47075.328000000009</v>
      </c>
      <c r="R519" s="49"/>
    </row>
    <row r="520" spans="2:18" ht="41.4" x14ac:dyDescent="0.25">
      <c r="B520" s="48">
        <f>IF(F520&lt;&gt;"",1+MAX($B$22:B519),"")</f>
        <v>313</v>
      </c>
      <c r="C520" s="123"/>
      <c r="D520" s="8" t="s">
        <v>478</v>
      </c>
      <c r="E520" s="23" t="s">
        <v>98</v>
      </c>
      <c r="F520" s="39">
        <v>2</v>
      </c>
      <c r="G520" s="17">
        <v>343.15</v>
      </c>
      <c r="H520" s="17">
        <f t="shared" si="161"/>
        <v>377.46500000000003</v>
      </c>
      <c r="I520" s="17">
        <f t="shared" si="180"/>
        <v>754.93000000000006</v>
      </c>
      <c r="J520" s="15">
        <v>1</v>
      </c>
      <c r="K520" s="10">
        <f t="shared" si="162"/>
        <v>2</v>
      </c>
      <c r="L520" s="10" t="s">
        <v>688</v>
      </c>
      <c r="M520" s="17">
        <v>61.3</v>
      </c>
      <c r="N520" s="17">
        <f t="shared" si="163"/>
        <v>85.82</v>
      </c>
      <c r="O520" s="17">
        <f t="shared" si="164"/>
        <v>85.82</v>
      </c>
      <c r="P520" s="17">
        <f t="shared" si="182"/>
        <v>171.64</v>
      </c>
      <c r="Q520" s="17">
        <f t="shared" si="165"/>
        <v>926.57</v>
      </c>
      <c r="R520" s="49"/>
    </row>
    <row r="521" spans="2:18" ht="41.4" x14ac:dyDescent="0.25">
      <c r="B521" s="48">
        <f>IF(F521&lt;&gt;"",1+MAX($B$22:B520),"")</f>
        <v>314</v>
      </c>
      <c r="C521" s="123"/>
      <c r="D521" s="8" t="s">
        <v>479</v>
      </c>
      <c r="E521" s="23" t="s">
        <v>98</v>
      </c>
      <c r="F521" s="39">
        <v>1</v>
      </c>
      <c r="G521" s="17">
        <v>4801.3500000000004</v>
      </c>
      <c r="H521" s="17">
        <f t="shared" si="161"/>
        <v>5281.4850000000006</v>
      </c>
      <c r="I521" s="17">
        <f t="shared" si="180"/>
        <v>5281.4850000000006</v>
      </c>
      <c r="J521" s="15">
        <v>5.3440000000000003</v>
      </c>
      <c r="K521" s="10">
        <f t="shared" si="162"/>
        <v>5.3440000000000003</v>
      </c>
      <c r="L521" s="76" t="s">
        <v>686</v>
      </c>
      <c r="M521" s="77">
        <v>42.1</v>
      </c>
      <c r="N521" s="17">
        <f t="shared" si="163"/>
        <v>58.94</v>
      </c>
      <c r="O521" s="17">
        <f t="shared" ref="O521" si="193">J521*N521</f>
        <v>314.97536000000002</v>
      </c>
      <c r="P521" s="17">
        <f t="shared" si="182"/>
        <v>314.97536000000002</v>
      </c>
      <c r="Q521" s="17">
        <f t="shared" si="165"/>
        <v>5596.4603600000009</v>
      </c>
      <c r="R521" s="49"/>
    </row>
    <row r="522" spans="2:18" ht="41.4" x14ac:dyDescent="0.25">
      <c r="B522" s="48">
        <f>IF(F522&lt;&gt;"",1+MAX($B$22:B521),"")</f>
        <v>315</v>
      </c>
      <c r="C522" s="123"/>
      <c r="D522" s="8" t="s">
        <v>480</v>
      </c>
      <c r="E522" s="23" t="s">
        <v>98</v>
      </c>
      <c r="F522" s="39">
        <v>1</v>
      </c>
      <c r="G522" s="17">
        <v>869</v>
      </c>
      <c r="H522" s="17">
        <f t="shared" si="161"/>
        <v>955.90000000000009</v>
      </c>
      <c r="I522" s="17">
        <f t="shared" si="180"/>
        <v>955.90000000000009</v>
      </c>
      <c r="J522" s="15">
        <v>1</v>
      </c>
      <c r="K522" s="10">
        <f t="shared" si="162"/>
        <v>1</v>
      </c>
      <c r="L522" s="10" t="s">
        <v>682</v>
      </c>
      <c r="M522" s="17">
        <v>42.1</v>
      </c>
      <c r="N522" s="17">
        <f t="shared" si="163"/>
        <v>58.94</v>
      </c>
      <c r="O522" s="17">
        <f t="shared" si="164"/>
        <v>58.94</v>
      </c>
      <c r="P522" s="17">
        <f t="shared" si="182"/>
        <v>58.94</v>
      </c>
      <c r="Q522" s="17">
        <f t="shared" si="165"/>
        <v>1014.8400000000001</v>
      </c>
      <c r="R522" s="49"/>
    </row>
    <row r="523" spans="2:18" ht="41.4" x14ac:dyDescent="0.25">
      <c r="B523" s="48">
        <f>IF(F523&lt;&gt;"",1+MAX($B$22:B522),"")</f>
        <v>316</v>
      </c>
      <c r="C523" s="123"/>
      <c r="D523" s="8" t="s">
        <v>481</v>
      </c>
      <c r="E523" s="23" t="s">
        <v>98</v>
      </c>
      <c r="F523" s="39">
        <v>1</v>
      </c>
      <c r="G523" s="17">
        <v>9475</v>
      </c>
      <c r="H523" s="17">
        <f t="shared" si="161"/>
        <v>10422.5</v>
      </c>
      <c r="I523" s="17">
        <f t="shared" si="180"/>
        <v>10422.5</v>
      </c>
      <c r="J523" s="15">
        <v>30.391999999999999</v>
      </c>
      <c r="K523" s="10">
        <f t="shared" si="162"/>
        <v>30.391999999999999</v>
      </c>
      <c r="L523" s="76" t="s">
        <v>659</v>
      </c>
      <c r="M523" s="77">
        <v>51</v>
      </c>
      <c r="N523" s="17">
        <f t="shared" si="163"/>
        <v>71.399999999999991</v>
      </c>
      <c r="O523" s="17">
        <f t="shared" si="164"/>
        <v>2169.9887999999996</v>
      </c>
      <c r="P523" s="17">
        <f t="shared" si="182"/>
        <v>2169.9887999999996</v>
      </c>
      <c r="Q523" s="17">
        <f t="shared" si="165"/>
        <v>12592.488799999999</v>
      </c>
      <c r="R523" s="49"/>
    </row>
    <row r="524" spans="2:18" ht="41.4" x14ac:dyDescent="0.25">
      <c r="B524" s="48">
        <f>IF(F524&lt;&gt;"",1+MAX($B$22:B523),"")</f>
        <v>317</v>
      </c>
      <c r="C524" s="123"/>
      <c r="D524" s="8" t="s">
        <v>482</v>
      </c>
      <c r="E524" s="23" t="s">
        <v>98</v>
      </c>
      <c r="F524" s="39">
        <v>1</v>
      </c>
      <c r="G524" s="17">
        <v>9475</v>
      </c>
      <c r="H524" s="17">
        <f t="shared" si="161"/>
        <v>10422.5</v>
      </c>
      <c r="I524" s="17">
        <f t="shared" si="180"/>
        <v>10422.5</v>
      </c>
      <c r="J524" s="15">
        <v>30.391999999999999</v>
      </c>
      <c r="K524" s="10">
        <f t="shared" si="162"/>
        <v>30.391999999999999</v>
      </c>
      <c r="L524" s="76" t="s">
        <v>659</v>
      </c>
      <c r="M524" s="77">
        <v>51</v>
      </c>
      <c r="N524" s="17">
        <f t="shared" si="163"/>
        <v>71.399999999999991</v>
      </c>
      <c r="O524" s="17">
        <f t="shared" si="164"/>
        <v>2169.9887999999996</v>
      </c>
      <c r="P524" s="17">
        <f t="shared" si="182"/>
        <v>2169.9887999999996</v>
      </c>
      <c r="Q524" s="17">
        <f t="shared" si="165"/>
        <v>12592.488799999999</v>
      </c>
      <c r="R524" s="49"/>
    </row>
    <row r="525" spans="2:18" ht="41.4" x14ac:dyDescent="0.25">
      <c r="B525" s="48">
        <f>IF(F525&lt;&gt;"",1+MAX($B$22:B524),"")</f>
        <v>318</v>
      </c>
      <c r="C525" s="123"/>
      <c r="D525" s="8" t="s">
        <v>483</v>
      </c>
      <c r="E525" s="23" t="s">
        <v>98</v>
      </c>
      <c r="F525" s="39">
        <v>1</v>
      </c>
      <c r="G525" s="17">
        <v>9475</v>
      </c>
      <c r="H525" s="17">
        <f t="shared" si="161"/>
        <v>10422.5</v>
      </c>
      <c r="I525" s="17">
        <f t="shared" si="180"/>
        <v>10422.5</v>
      </c>
      <c r="J525" s="15">
        <v>30.391999999999999</v>
      </c>
      <c r="K525" s="10">
        <f t="shared" si="162"/>
        <v>30.391999999999999</v>
      </c>
      <c r="L525" s="76" t="s">
        <v>659</v>
      </c>
      <c r="M525" s="77">
        <v>51</v>
      </c>
      <c r="N525" s="17">
        <f t="shared" si="163"/>
        <v>71.399999999999991</v>
      </c>
      <c r="O525" s="17">
        <f t="shared" si="164"/>
        <v>2169.9887999999996</v>
      </c>
      <c r="P525" s="17">
        <f t="shared" si="182"/>
        <v>2169.9887999999996</v>
      </c>
      <c r="Q525" s="17">
        <f t="shared" si="165"/>
        <v>12592.488799999999</v>
      </c>
      <c r="R525" s="49"/>
    </row>
    <row r="526" spans="2:18" ht="41.4" x14ac:dyDescent="0.25">
      <c r="B526" s="48">
        <f>IF(F526&lt;&gt;"",1+MAX($B$22:B525),"")</f>
        <v>319</v>
      </c>
      <c r="C526" s="123"/>
      <c r="D526" s="8" t="s">
        <v>484</v>
      </c>
      <c r="E526" s="23" t="s">
        <v>98</v>
      </c>
      <c r="F526" s="39">
        <v>1</v>
      </c>
      <c r="G526" s="17">
        <v>9475</v>
      </c>
      <c r="H526" s="17">
        <f t="shared" si="161"/>
        <v>10422.5</v>
      </c>
      <c r="I526" s="17">
        <f t="shared" si="180"/>
        <v>10422.5</v>
      </c>
      <c r="J526" s="15">
        <v>30.391999999999999</v>
      </c>
      <c r="K526" s="10">
        <f t="shared" si="162"/>
        <v>30.391999999999999</v>
      </c>
      <c r="L526" s="76" t="s">
        <v>659</v>
      </c>
      <c r="M526" s="77">
        <v>51</v>
      </c>
      <c r="N526" s="17">
        <f t="shared" si="163"/>
        <v>71.399999999999991</v>
      </c>
      <c r="O526" s="17">
        <f t="shared" si="164"/>
        <v>2169.9887999999996</v>
      </c>
      <c r="P526" s="17">
        <f t="shared" si="182"/>
        <v>2169.9887999999996</v>
      </c>
      <c r="Q526" s="17">
        <f t="shared" si="165"/>
        <v>12592.488799999999</v>
      </c>
      <c r="R526" s="49"/>
    </row>
    <row r="527" spans="2:18" ht="41.4" x14ac:dyDescent="0.25">
      <c r="B527" s="48">
        <f>IF(F527&lt;&gt;"",1+MAX($B$22:B526),"")</f>
        <v>320</v>
      </c>
      <c r="C527" s="123"/>
      <c r="D527" s="8" t="s">
        <v>485</v>
      </c>
      <c r="E527" s="23" t="s">
        <v>98</v>
      </c>
      <c r="F527" s="39">
        <v>1</v>
      </c>
      <c r="G527" s="17">
        <v>9475</v>
      </c>
      <c r="H527" s="17">
        <f t="shared" si="161"/>
        <v>10422.5</v>
      </c>
      <c r="I527" s="17">
        <f t="shared" si="180"/>
        <v>10422.5</v>
      </c>
      <c r="J527" s="15">
        <v>30.391999999999999</v>
      </c>
      <c r="K527" s="10">
        <f t="shared" si="162"/>
        <v>30.391999999999999</v>
      </c>
      <c r="L527" s="76" t="s">
        <v>659</v>
      </c>
      <c r="M527" s="77">
        <v>51</v>
      </c>
      <c r="N527" s="17">
        <f t="shared" si="163"/>
        <v>71.399999999999991</v>
      </c>
      <c r="O527" s="17">
        <f t="shared" si="164"/>
        <v>2169.9887999999996</v>
      </c>
      <c r="P527" s="17">
        <f t="shared" si="182"/>
        <v>2169.9887999999996</v>
      </c>
      <c r="Q527" s="17">
        <f t="shared" si="165"/>
        <v>12592.488799999999</v>
      </c>
      <c r="R527" s="49"/>
    </row>
    <row r="528" spans="2:18" ht="41.4" x14ac:dyDescent="0.25">
      <c r="B528" s="48">
        <f>IF(F528&lt;&gt;"",1+MAX($B$22:B527),"")</f>
        <v>321</v>
      </c>
      <c r="C528" s="123"/>
      <c r="D528" s="8" t="s">
        <v>486</v>
      </c>
      <c r="E528" s="23" t="s">
        <v>98</v>
      </c>
      <c r="F528" s="39">
        <v>1</v>
      </c>
      <c r="G528" s="17">
        <v>9475</v>
      </c>
      <c r="H528" s="17">
        <f t="shared" si="161"/>
        <v>10422.5</v>
      </c>
      <c r="I528" s="17">
        <f t="shared" si="180"/>
        <v>10422.5</v>
      </c>
      <c r="J528" s="15">
        <v>30.391999999999999</v>
      </c>
      <c r="K528" s="10">
        <f t="shared" si="162"/>
        <v>30.391999999999999</v>
      </c>
      <c r="L528" s="76" t="s">
        <v>659</v>
      </c>
      <c r="M528" s="77">
        <v>51</v>
      </c>
      <c r="N528" s="17">
        <f t="shared" si="163"/>
        <v>71.399999999999991</v>
      </c>
      <c r="O528" s="17">
        <f t="shared" si="164"/>
        <v>2169.9887999999996</v>
      </c>
      <c r="P528" s="17">
        <f t="shared" si="182"/>
        <v>2169.9887999999996</v>
      </c>
      <c r="Q528" s="17">
        <f t="shared" si="165"/>
        <v>12592.488799999999</v>
      </c>
      <c r="R528" s="49"/>
    </row>
    <row r="529" spans="2:18" ht="41.4" x14ac:dyDescent="0.25">
      <c r="B529" s="48">
        <f>IF(F529&lt;&gt;"",1+MAX($B$22:B528),"")</f>
        <v>322</v>
      </c>
      <c r="C529" s="123"/>
      <c r="D529" s="8" t="s">
        <v>487</v>
      </c>
      <c r="E529" s="23" t="s">
        <v>98</v>
      </c>
      <c r="F529" s="39">
        <v>1</v>
      </c>
      <c r="G529" s="17">
        <v>1575</v>
      </c>
      <c r="H529" s="17">
        <f t="shared" si="161"/>
        <v>1732.5000000000002</v>
      </c>
      <c r="I529" s="17">
        <f t="shared" si="180"/>
        <v>1732.5000000000002</v>
      </c>
      <c r="J529" s="15">
        <v>2</v>
      </c>
      <c r="K529" s="10">
        <f t="shared" si="162"/>
        <v>2</v>
      </c>
      <c r="L529" s="10" t="s">
        <v>683</v>
      </c>
      <c r="M529" s="17">
        <v>58</v>
      </c>
      <c r="N529" s="17">
        <f t="shared" si="163"/>
        <v>81.199999999999989</v>
      </c>
      <c r="O529" s="17">
        <f t="shared" si="164"/>
        <v>162.39999999999998</v>
      </c>
      <c r="P529" s="17">
        <f t="shared" si="182"/>
        <v>162.39999999999998</v>
      </c>
      <c r="Q529" s="17">
        <f t="shared" si="165"/>
        <v>1894.9</v>
      </c>
      <c r="R529" s="49"/>
    </row>
    <row r="530" spans="2:18" ht="41.4" x14ac:dyDescent="0.25">
      <c r="B530" s="48">
        <f>IF(F530&lt;&gt;"",1+MAX($B$22:B529),"")</f>
        <v>323</v>
      </c>
      <c r="C530" s="123"/>
      <c r="D530" s="8" t="s">
        <v>488</v>
      </c>
      <c r="E530" s="23" t="s">
        <v>98</v>
      </c>
      <c r="F530" s="39">
        <v>1</v>
      </c>
      <c r="G530" s="17">
        <v>1575</v>
      </c>
      <c r="H530" s="17">
        <f t="shared" si="161"/>
        <v>1732.5000000000002</v>
      </c>
      <c r="I530" s="17">
        <f t="shared" ref="I530:I531" si="194">F530*H530</f>
        <v>1732.5000000000002</v>
      </c>
      <c r="J530" s="15">
        <v>2</v>
      </c>
      <c r="K530" s="10">
        <f t="shared" ref="K530:K531" si="195">F530*J530</f>
        <v>2</v>
      </c>
      <c r="L530" s="10" t="s">
        <v>683</v>
      </c>
      <c r="M530" s="17">
        <v>58</v>
      </c>
      <c r="N530" s="17">
        <f t="shared" si="163"/>
        <v>81.199999999999989</v>
      </c>
      <c r="O530" s="17">
        <f t="shared" si="164"/>
        <v>162.39999999999998</v>
      </c>
      <c r="P530" s="17">
        <f t="shared" si="182"/>
        <v>162.39999999999998</v>
      </c>
      <c r="Q530" s="17">
        <f t="shared" si="165"/>
        <v>1894.9</v>
      </c>
      <c r="R530" s="49"/>
    </row>
    <row r="531" spans="2:18" ht="41.4" x14ac:dyDescent="0.25">
      <c r="B531" s="48">
        <f>IF(F531&lt;&gt;"",1+MAX($B$22:B530),"")</f>
        <v>324</v>
      </c>
      <c r="C531" s="123"/>
      <c r="D531" s="8" t="s">
        <v>489</v>
      </c>
      <c r="E531" s="23" t="s">
        <v>98</v>
      </c>
      <c r="F531" s="39">
        <v>1</v>
      </c>
      <c r="G531" s="17">
        <v>1575</v>
      </c>
      <c r="H531" s="17">
        <f t="shared" si="161"/>
        <v>1732.5000000000002</v>
      </c>
      <c r="I531" s="17">
        <f t="shared" si="194"/>
        <v>1732.5000000000002</v>
      </c>
      <c r="J531" s="15">
        <v>2</v>
      </c>
      <c r="K531" s="10">
        <f t="shared" si="195"/>
        <v>2</v>
      </c>
      <c r="L531" s="10" t="s">
        <v>683</v>
      </c>
      <c r="M531" s="17">
        <v>58</v>
      </c>
      <c r="N531" s="17">
        <f t="shared" si="163"/>
        <v>81.199999999999989</v>
      </c>
      <c r="O531" s="17">
        <f t="shared" ref="O531" si="196">J531*N531</f>
        <v>162.39999999999998</v>
      </c>
      <c r="P531" s="17">
        <f t="shared" si="182"/>
        <v>162.39999999999998</v>
      </c>
      <c r="Q531" s="17">
        <f t="shared" si="165"/>
        <v>1894.9</v>
      </c>
      <c r="R531" s="49"/>
    </row>
    <row r="532" spans="2:18" ht="41.4" x14ac:dyDescent="0.25">
      <c r="B532" s="48">
        <f>IF(F532&lt;&gt;"",1+MAX($B$22:B531),"")</f>
        <v>325</v>
      </c>
      <c r="C532" s="123"/>
      <c r="D532" s="8" t="s">
        <v>490</v>
      </c>
      <c r="E532" s="23" t="s">
        <v>98</v>
      </c>
      <c r="F532" s="39">
        <v>1</v>
      </c>
      <c r="G532" s="17">
        <v>1575</v>
      </c>
      <c r="H532" s="17">
        <f t="shared" si="161"/>
        <v>1732.5000000000002</v>
      </c>
      <c r="I532" s="17">
        <f t="shared" ref="I532" si="197">F532*H532</f>
        <v>1732.5000000000002</v>
      </c>
      <c r="J532" s="15">
        <v>2</v>
      </c>
      <c r="K532" s="10">
        <f t="shared" ref="K532" si="198">F532*J532</f>
        <v>2</v>
      </c>
      <c r="L532" s="10" t="s">
        <v>683</v>
      </c>
      <c r="M532" s="17">
        <v>58</v>
      </c>
      <c r="N532" s="17">
        <f t="shared" si="163"/>
        <v>81.199999999999989</v>
      </c>
      <c r="O532" s="17">
        <f t="shared" si="164"/>
        <v>162.39999999999998</v>
      </c>
      <c r="P532" s="17">
        <f t="shared" si="182"/>
        <v>162.39999999999998</v>
      </c>
      <c r="Q532" s="17">
        <f t="shared" si="165"/>
        <v>1894.9</v>
      </c>
      <c r="R532" s="49"/>
    </row>
    <row r="533" spans="2:18" ht="41.4" x14ac:dyDescent="0.25">
      <c r="B533" s="48">
        <f>IF(F533&lt;&gt;"",1+MAX($B$22:B532),"")</f>
        <v>326</v>
      </c>
      <c r="C533" s="123"/>
      <c r="D533" s="8" t="s">
        <v>491</v>
      </c>
      <c r="E533" s="23" t="s">
        <v>98</v>
      </c>
      <c r="F533" s="39">
        <v>1</v>
      </c>
      <c r="G533" s="17">
        <v>9850</v>
      </c>
      <c r="H533" s="17">
        <f t="shared" si="161"/>
        <v>10835</v>
      </c>
      <c r="I533" s="17">
        <f t="shared" si="180"/>
        <v>10835</v>
      </c>
      <c r="J533" s="15">
        <v>4.5</v>
      </c>
      <c r="K533" s="10">
        <f t="shared" si="162"/>
        <v>4.5</v>
      </c>
      <c r="L533" s="10" t="s">
        <v>683</v>
      </c>
      <c r="M533" s="17">
        <v>58</v>
      </c>
      <c r="N533" s="17">
        <f t="shared" si="163"/>
        <v>81.199999999999989</v>
      </c>
      <c r="O533" s="17">
        <f t="shared" si="164"/>
        <v>365.4</v>
      </c>
      <c r="P533" s="17">
        <f t="shared" si="182"/>
        <v>365.4</v>
      </c>
      <c r="Q533" s="17">
        <f t="shared" si="165"/>
        <v>11200.4</v>
      </c>
      <c r="R533" s="49"/>
    </row>
    <row r="534" spans="2:18" ht="41.4" x14ac:dyDescent="0.25">
      <c r="B534" s="48">
        <f>IF(F534&lt;&gt;"",1+MAX($B$22:B533),"")</f>
        <v>327</v>
      </c>
      <c r="C534" s="123"/>
      <c r="D534" s="8" t="s">
        <v>492</v>
      </c>
      <c r="E534" s="23" t="s">
        <v>98</v>
      </c>
      <c r="F534" s="39">
        <v>1</v>
      </c>
      <c r="G534" s="17">
        <v>340.03</v>
      </c>
      <c r="H534" s="17">
        <f t="shared" si="161"/>
        <v>374.03300000000002</v>
      </c>
      <c r="I534" s="17">
        <f t="shared" si="180"/>
        <v>374.03300000000002</v>
      </c>
      <c r="J534" s="15">
        <v>1</v>
      </c>
      <c r="K534" s="10">
        <f t="shared" ref="K534" si="199">F534*J534</f>
        <v>1</v>
      </c>
      <c r="L534" s="10" t="s">
        <v>688</v>
      </c>
      <c r="M534" s="17">
        <v>61.3</v>
      </c>
      <c r="N534" s="17">
        <f t="shared" si="163"/>
        <v>85.82</v>
      </c>
      <c r="O534" s="17">
        <f t="shared" si="164"/>
        <v>85.82</v>
      </c>
      <c r="P534" s="17">
        <f t="shared" si="182"/>
        <v>85.82</v>
      </c>
      <c r="Q534" s="17">
        <f t="shared" si="165"/>
        <v>459.85300000000001</v>
      </c>
      <c r="R534" s="49"/>
    </row>
    <row r="535" spans="2:18" ht="41.4" x14ac:dyDescent="0.25">
      <c r="B535" s="48">
        <f>IF(F535&lt;&gt;"",1+MAX($B$22:B534),"")</f>
        <v>328</v>
      </c>
      <c r="C535" s="123"/>
      <c r="D535" s="8" t="s">
        <v>493</v>
      </c>
      <c r="E535" s="23" t="s">
        <v>98</v>
      </c>
      <c r="F535" s="39">
        <v>21</v>
      </c>
      <c r="G535" s="17">
        <v>2493</v>
      </c>
      <c r="H535" s="17">
        <f t="shared" si="161"/>
        <v>2742.3</v>
      </c>
      <c r="I535" s="17">
        <f t="shared" si="180"/>
        <v>57588.3</v>
      </c>
      <c r="J535" s="15">
        <v>6.3250000000000002</v>
      </c>
      <c r="K535" s="10">
        <f t="shared" si="162"/>
        <v>132.82500000000002</v>
      </c>
      <c r="L535" s="10" t="s">
        <v>683</v>
      </c>
      <c r="M535" s="17">
        <v>58</v>
      </c>
      <c r="N535" s="17">
        <f t="shared" si="163"/>
        <v>81.199999999999989</v>
      </c>
      <c r="O535" s="17">
        <f t="shared" si="164"/>
        <v>513.58999999999992</v>
      </c>
      <c r="P535" s="17">
        <f t="shared" si="182"/>
        <v>10785.389999999998</v>
      </c>
      <c r="Q535" s="17">
        <f t="shared" si="165"/>
        <v>68373.69</v>
      </c>
      <c r="R535" s="49"/>
    </row>
    <row r="536" spans="2:18" ht="41.4" x14ac:dyDescent="0.25">
      <c r="B536" s="48">
        <f>IF(F536&lt;&gt;"",1+MAX($B$22:B535),"")</f>
        <v>329</v>
      </c>
      <c r="C536" s="123"/>
      <c r="D536" s="8" t="s">
        <v>494</v>
      </c>
      <c r="E536" s="23" t="s">
        <v>98</v>
      </c>
      <c r="F536" s="39">
        <v>3</v>
      </c>
      <c r="G536" s="17">
        <v>692</v>
      </c>
      <c r="H536" s="17">
        <f t="shared" si="161"/>
        <v>761.2</v>
      </c>
      <c r="I536" s="17">
        <f t="shared" si="180"/>
        <v>2283.6000000000004</v>
      </c>
      <c r="J536" s="15">
        <v>2</v>
      </c>
      <c r="K536" s="10">
        <f t="shared" si="162"/>
        <v>6</v>
      </c>
      <c r="L536" s="10" t="s">
        <v>683</v>
      </c>
      <c r="M536" s="17">
        <v>58</v>
      </c>
      <c r="N536" s="17">
        <f t="shared" si="163"/>
        <v>81.199999999999989</v>
      </c>
      <c r="O536" s="17">
        <f t="shared" si="164"/>
        <v>162.39999999999998</v>
      </c>
      <c r="P536" s="17">
        <f t="shared" si="182"/>
        <v>487.19999999999993</v>
      </c>
      <c r="Q536" s="17">
        <f t="shared" si="165"/>
        <v>2770.8</v>
      </c>
      <c r="R536" s="49"/>
    </row>
    <row r="537" spans="2:18" ht="41.4" x14ac:dyDescent="0.25">
      <c r="B537" s="48">
        <f>IF(F537&lt;&gt;"",1+MAX($B$22:B536),"")</f>
        <v>330</v>
      </c>
      <c r="C537" s="123"/>
      <c r="D537" s="8" t="s">
        <v>495</v>
      </c>
      <c r="E537" s="23" t="s">
        <v>98</v>
      </c>
      <c r="F537" s="39">
        <v>2</v>
      </c>
      <c r="G537" s="17">
        <v>768</v>
      </c>
      <c r="H537" s="17">
        <f t="shared" si="161"/>
        <v>844.80000000000007</v>
      </c>
      <c r="I537" s="17">
        <f t="shared" si="180"/>
        <v>1689.6000000000001</v>
      </c>
      <c r="J537" s="15">
        <v>2</v>
      </c>
      <c r="K537" s="10">
        <f t="shared" ref="K537" si="200">F537*J537</f>
        <v>4</v>
      </c>
      <c r="L537" s="10" t="s">
        <v>683</v>
      </c>
      <c r="M537" s="17">
        <v>58</v>
      </c>
      <c r="N537" s="17">
        <f t="shared" si="163"/>
        <v>81.199999999999989</v>
      </c>
      <c r="O537" s="17">
        <f t="shared" si="164"/>
        <v>162.39999999999998</v>
      </c>
      <c r="P537" s="17">
        <f t="shared" si="182"/>
        <v>324.79999999999995</v>
      </c>
      <c r="Q537" s="17">
        <f t="shared" si="165"/>
        <v>2014.4</v>
      </c>
      <c r="R537" s="49"/>
    </row>
    <row r="538" spans="2:18" ht="41.4" x14ac:dyDescent="0.25">
      <c r="B538" s="48">
        <f>IF(F538&lt;&gt;"",1+MAX($B$22:B537),"")</f>
        <v>331</v>
      </c>
      <c r="C538" s="123"/>
      <c r="D538" s="8" t="s">
        <v>496</v>
      </c>
      <c r="E538" s="23" t="s">
        <v>98</v>
      </c>
      <c r="F538" s="39">
        <v>1</v>
      </c>
      <c r="G538" s="17">
        <v>340</v>
      </c>
      <c r="H538" s="17">
        <f t="shared" si="161"/>
        <v>374.00000000000006</v>
      </c>
      <c r="I538" s="17">
        <f t="shared" si="180"/>
        <v>374.00000000000006</v>
      </c>
      <c r="J538" s="15">
        <v>1</v>
      </c>
      <c r="K538" s="10">
        <f t="shared" si="162"/>
        <v>1</v>
      </c>
      <c r="L538" s="10" t="s">
        <v>683</v>
      </c>
      <c r="M538" s="17">
        <v>58</v>
      </c>
      <c r="N538" s="17">
        <f t="shared" si="163"/>
        <v>81.199999999999989</v>
      </c>
      <c r="O538" s="17">
        <f t="shared" si="164"/>
        <v>81.199999999999989</v>
      </c>
      <c r="P538" s="17">
        <f t="shared" si="182"/>
        <v>81.199999999999989</v>
      </c>
      <c r="Q538" s="17">
        <f t="shared" si="165"/>
        <v>455.20000000000005</v>
      </c>
      <c r="R538" s="49"/>
    </row>
    <row r="539" spans="2:18" ht="41.4" x14ac:dyDescent="0.25">
      <c r="B539" s="48">
        <f>IF(F539&lt;&gt;"",1+MAX($B$22:B538),"")</f>
        <v>332</v>
      </c>
      <c r="C539" s="123"/>
      <c r="D539" s="8" t="s">
        <v>497</v>
      </c>
      <c r="E539" s="23" t="s">
        <v>98</v>
      </c>
      <c r="F539" s="39">
        <v>3</v>
      </c>
      <c r="G539" s="17">
        <v>958</v>
      </c>
      <c r="H539" s="17">
        <f t="shared" ref="H539:H566" si="201">G539*$T$2</f>
        <v>1053.8000000000002</v>
      </c>
      <c r="I539" s="17">
        <f t="shared" si="180"/>
        <v>3161.4000000000005</v>
      </c>
      <c r="J539" s="15">
        <v>2</v>
      </c>
      <c r="K539" s="10">
        <f t="shared" ref="K539" si="202">F539*J539</f>
        <v>6</v>
      </c>
      <c r="L539" s="10" t="s">
        <v>683</v>
      </c>
      <c r="M539" s="17">
        <v>58</v>
      </c>
      <c r="N539" s="17">
        <f t="shared" ref="N539:N566" si="203">M539*$U$2</f>
        <v>81.199999999999989</v>
      </c>
      <c r="O539" s="17">
        <f t="shared" ref="O539:O566" si="204">J539*N539</f>
        <v>162.39999999999998</v>
      </c>
      <c r="P539" s="17">
        <f t="shared" si="182"/>
        <v>487.19999999999993</v>
      </c>
      <c r="Q539" s="17">
        <f t="shared" ref="Q539:Q566" si="205">I539+P539</f>
        <v>3648.6000000000004</v>
      </c>
      <c r="R539" s="49"/>
    </row>
    <row r="540" spans="2:18" ht="41.4" x14ac:dyDescent="0.25">
      <c r="B540" s="48">
        <f>IF(F540&lt;&gt;"",1+MAX($B$22:B539),"")</f>
        <v>333</v>
      </c>
      <c r="C540" s="123"/>
      <c r="D540" s="8" t="s">
        <v>498</v>
      </c>
      <c r="E540" s="23" t="s">
        <v>98</v>
      </c>
      <c r="F540" s="39">
        <v>1</v>
      </c>
      <c r="G540" s="17">
        <v>560</v>
      </c>
      <c r="H540" s="17">
        <f t="shared" si="201"/>
        <v>616</v>
      </c>
      <c r="I540" s="17">
        <f t="shared" si="180"/>
        <v>616</v>
      </c>
      <c r="J540" s="15">
        <v>2</v>
      </c>
      <c r="K540" s="10">
        <f t="shared" ref="K540:K543" si="206">F540*J540</f>
        <v>2</v>
      </c>
      <c r="L540" s="10" t="s">
        <v>683</v>
      </c>
      <c r="M540" s="17">
        <v>58</v>
      </c>
      <c r="N540" s="17">
        <f t="shared" si="203"/>
        <v>81.199999999999989</v>
      </c>
      <c r="O540" s="17">
        <f t="shared" si="204"/>
        <v>162.39999999999998</v>
      </c>
      <c r="P540" s="17">
        <f t="shared" si="182"/>
        <v>162.39999999999998</v>
      </c>
      <c r="Q540" s="17">
        <f t="shared" si="205"/>
        <v>778.4</v>
      </c>
      <c r="R540" s="49"/>
    </row>
    <row r="541" spans="2:18" ht="41.4" x14ac:dyDescent="0.25">
      <c r="B541" s="48">
        <f>IF(F541&lt;&gt;"",1+MAX($B$22:B540),"")</f>
        <v>334</v>
      </c>
      <c r="C541" s="123"/>
      <c r="D541" s="8" t="s">
        <v>499</v>
      </c>
      <c r="E541" s="23" t="s">
        <v>98</v>
      </c>
      <c r="F541" s="39">
        <v>1</v>
      </c>
      <c r="G541" s="17">
        <v>2504</v>
      </c>
      <c r="H541" s="17">
        <f t="shared" si="201"/>
        <v>2754.4</v>
      </c>
      <c r="I541" s="17">
        <f t="shared" si="180"/>
        <v>2754.4</v>
      </c>
      <c r="J541" s="15">
        <v>3.75</v>
      </c>
      <c r="K541" s="10">
        <f t="shared" si="206"/>
        <v>3.75</v>
      </c>
      <c r="L541" s="10" t="s">
        <v>683</v>
      </c>
      <c r="M541" s="17">
        <v>58</v>
      </c>
      <c r="N541" s="17">
        <f t="shared" si="203"/>
        <v>81.199999999999989</v>
      </c>
      <c r="O541" s="17">
        <f t="shared" si="204"/>
        <v>304.49999999999994</v>
      </c>
      <c r="P541" s="17">
        <f t="shared" si="182"/>
        <v>304.49999999999994</v>
      </c>
      <c r="Q541" s="17">
        <f t="shared" si="205"/>
        <v>3058.9</v>
      </c>
      <c r="R541" s="49"/>
    </row>
    <row r="542" spans="2:18" ht="41.4" x14ac:dyDescent="0.25">
      <c r="B542" s="48">
        <f>IF(F542&lt;&gt;"",1+MAX($B$22:B541),"")</f>
        <v>335</v>
      </c>
      <c r="C542" s="123"/>
      <c r="D542" s="8" t="s">
        <v>500</v>
      </c>
      <c r="E542" s="23" t="s">
        <v>98</v>
      </c>
      <c r="F542" s="39">
        <v>1</v>
      </c>
      <c r="G542" s="17">
        <v>1686</v>
      </c>
      <c r="H542" s="17">
        <f t="shared" si="201"/>
        <v>1854.6000000000001</v>
      </c>
      <c r="I542" s="17">
        <f t="shared" si="180"/>
        <v>1854.6000000000001</v>
      </c>
      <c r="J542" s="15">
        <v>13.362</v>
      </c>
      <c r="K542" s="10">
        <f t="shared" si="206"/>
        <v>13.362</v>
      </c>
      <c r="L542" s="76" t="s">
        <v>683</v>
      </c>
      <c r="M542" s="77">
        <v>58</v>
      </c>
      <c r="N542" s="17">
        <f t="shared" si="203"/>
        <v>81.199999999999989</v>
      </c>
      <c r="O542" s="17">
        <f t="shared" si="204"/>
        <v>1084.9943999999998</v>
      </c>
      <c r="P542" s="17">
        <f t="shared" si="182"/>
        <v>1084.9943999999998</v>
      </c>
      <c r="Q542" s="17">
        <f t="shared" si="205"/>
        <v>2939.5944</v>
      </c>
      <c r="R542" s="49"/>
    </row>
    <row r="543" spans="2:18" ht="41.4" x14ac:dyDescent="0.25">
      <c r="B543" s="48">
        <f>IF(F543&lt;&gt;"",1+MAX($B$22:B542),"")</f>
        <v>336</v>
      </c>
      <c r="C543" s="123"/>
      <c r="D543" s="8" t="s">
        <v>501</v>
      </c>
      <c r="E543" s="23" t="s">
        <v>98</v>
      </c>
      <c r="F543" s="39">
        <v>1</v>
      </c>
      <c r="G543" s="17">
        <v>4665</v>
      </c>
      <c r="H543" s="17">
        <f t="shared" si="201"/>
        <v>5131.5</v>
      </c>
      <c r="I543" s="17">
        <f t="shared" si="180"/>
        <v>5131.5</v>
      </c>
      <c r="J543" s="15">
        <v>4.2850000000000001</v>
      </c>
      <c r="K543" s="10">
        <f t="shared" si="206"/>
        <v>4.2850000000000001</v>
      </c>
      <c r="L543" s="76" t="s">
        <v>683</v>
      </c>
      <c r="M543" s="77">
        <v>58</v>
      </c>
      <c r="N543" s="17">
        <f t="shared" si="203"/>
        <v>81.199999999999989</v>
      </c>
      <c r="O543" s="17">
        <f t="shared" si="204"/>
        <v>347.94199999999995</v>
      </c>
      <c r="P543" s="17">
        <f t="shared" si="182"/>
        <v>347.94199999999995</v>
      </c>
      <c r="Q543" s="17">
        <f t="shared" si="205"/>
        <v>5479.442</v>
      </c>
      <c r="R543" s="49"/>
    </row>
    <row r="544" spans="2:18" ht="41.4" x14ac:dyDescent="0.25">
      <c r="B544" s="48">
        <f>IF(F544&lt;&gt;"",1+MAX($B$22:B543),"")</f>
        <v>337</v>
      </c>
      <c r="C544" s="123"/>
      <c r="D544" s="8" t="s">
        <v>502</v>
      </c>
      <c r="E544" s="23" t="s">
        <v>98</v>
      </c>
      <c r="F544" s="39">
        <v>1</v>
      </c>
      <c r="G544" s="17">
        <v>5200</v>
      </c>
      <c r="H544" s="17">
        <f t="shared" si="201"/>
        <v>5720.0000000000009</v>
      </c>
      <c r="I544" s="17">
        <f t="shared" si="180"/>
        <v>5720.0000000000009</v>
      </c>
      <c r="J544" s="15">
        <v>6.3250000000000002</v>
      </c>
      <c r="K544" s="10">
        <f t="shared" ref="K544:K566" si="207">F544*J544</f>
        <v>6.3250000000000002</v>
      </c>
      <c r="L544" s="76" t="s">
        <v>683</v>
      </c>
      <c r="M544" s="77">
        <v>58</v>
      </c>
      <c r="N544" s="17">
        <f t="shared" si="203"/>
        <v>81.199999999999989</v>
      </c>
      <c r="O544" s="17">
        <f t="shared" si="204"/>
        <v>513.58999999999992</v>
      </c>
      <c r="P544" s="17">
        <f t="shared" si="182"/>
        <v>513.58999999999992</v>
      </c>
      <c r="Q544" s="17">
        <f t="shared" si="205"/>
        <v>6233.5900000000011</v>
      </c>
      <c r="R544" s="49"/>
    </row>
    <row r="545" spans="2:18" ht="41.4" x14ac:dyDescent="0.25">
      <c r="B545" s="48">
        <f>IF(F545&lt;&gt;"",1+MAX($B$22:B544),"")</f>
        <v>338</v>
      </c>
      <c r="C545" s="123"/>
      <c r="D545" s="8" t="s">
        <v>503</v>
      </c>
      <c r="E545" s="23" t="s">
        <v>98</v>
      </c>
      <c r="F545" s="39">
        <v>1</v>
      </c>
      <c r="G545" s="17">
        <v>1990</v>
      </c>
      <c r="H545" s="17">
        <f t="shared" si="201"/>
        <v>2189</v>
      </c>
      <c r="I545" s="17">
        <f t="shared" si="180"/>
        <v>2189</v>
      </c>
      <c r="J545" s="15">
        <v>2</v>
      </c>
      <c r="K545" s="10">
        <f t="shared" si="207"/>
        <v>2</v>
      </c>
      <c r="L545" s="76" t="s">
        <v>668</v>
      </c>
      <c r="M545" s="77">
        <v>53.15</v>
      </c>
      <c r="N545" s="17">
        <f t="shared" si="203"/>
        <v>74.41</v>
      </c>
      <c r="O545" s="17">
        <f t="shared" si="204"/>
        <v>148.82</v>
      </c>
      <c r="P545" s="17">
        <f t="shared" si="182"/>
        <v>148.82</v>
      </c>
      <c r="Q545" s="17">
        <f t="shared" si="205"/>
        <v>2337.8200000000002</v>
      </c>
      <c r="R545" s="49"/>
    </row>
    <row r="546" spans="2:18" ht="41.4" x14ac:dyDescent="0.25">
      <c r="B546" s="48">
        <f>IF(F546&lt;&gt;"",1+MAX($B$22:B545),"")</f>
        <v>339</v>
      </c>
      <c r="C546" s="123"/>
      <c r="D546" s="8" t="s">
        <v>504</v>
      </c>
      <c r="E546" s="23" t="s">
        <v>98</v>
      </c>
      <c r="F546" s="39">
        <v>1</v>
      </c>
      <c r="G546" s="17">
        <v>1586</v>
      </c>
      <c r="H546" s="17">
        <f t="shared" si="201"/>
        <v>1744.6000000000001</v>
      </c>
      <c r="I546" s="17">
        <f t="shared" si="180"/>
        <v>1744.6000000000001</v>
      </c>
      <c r="J546" s="15">
        <v>3.25</v>
      </c>
      <c r="K546" s="10">
        <f t="shared" si="207"/>
        <v>3.25</v>
      </c>
      <c r="L546" s="76" t="s">
        <v>683</v>
      </c>
      <c r="M546" s="77">
        <v>58</v>
      </c>
      <c r="N546" s="17">
        <f t="shared" si="203"/>
        <v>81.199999999999989</v>
      </c>
      <c r="O546" s="17">
        <f t="shared" si="204"/>
        <v>263.89999999999998</v>
      </c>
      <c r="P546" s="17">
        <f t="shared" si="182"/>
        <v>263.89999999999998</v>
      </c>
      <c r="Q546" s="17">
        <f t="shared" si="205"/>
        <v>2008.5</v>
      </c>
      <c r="R546" s="49"/>
    </row>
    <row r="547" spans="2:18" ht="41.4" x14ac:dyDescent="0.25">
      <c r="B547" s="48">
        <f>IF(F547&lt;&gt;"",1+MAX($B$22:B546),"")</f>
        <v>340</v>
      </c>
      <c r="C547" s="123"/>
      <c r="D547" s="8" t="s">
        <v>505</v>
      </c>
      <c r="E547" s="23" t="s">
        <v>98</v>
      </c>
      <c r="F547" s="39">
        <v>1</v>
      </c>
      <c r="G547" s="17">
        <v>1275</v>
      </c>
      <c r="H547" s="17">
        <f t="shared" si="201"/>
        <v>1402.5</v>
      </c>
      <c r="I547" s="17">
        <f t="shared" si="180"/>
        <v>1402.5</v>
      </c>
      <c r="J547" s="15">
        <v>2</v>
      </c>
      <c r="K547" s="10">
        <f t="shared" si="207"/>
        <v>2</v>
      </c>
      <c r="L547" s="76" t="s">
        <v>683</v>
      </c>
      <c r="M547" s="77">
        <v>58</v>
      </c>
      <c r="N547" s="17">
        <f t="shared" si="203"/>
        <v>81.199999999999989</v>
      </c>
      <c r="O547" s="17">
        <f t="shared" si="204"/>
        <v>162.39999999999998</v>
      </c>
      <c r="P547" s="17">
        <f t="shared" si="182"/>
        <v>162.39999999999998</v>
      </c>
      <c r="Q547" s="17">
        <f t="shared" si="205"/>
        <v>1564.9</v>
      </c>
      <c r="R547" s="49"/>
    </row>
    <row r="548" spans="2:18" ht="41.4" x14ac:dyDescent="0.25">
      <c r="B548" s="48">
        <f>IF(F548&lt;&gt;"",1+MAX($B$22:B547),"")</f>
        <v>341</v>
      </c>
      <c r="C548" s="123"/>
      <c r="D548" s="8" t="s">
        <v>506</v>
      </c>
      <c r="E548" s="23" t="s">
        <v>98</v>
      </c>
      <c r="F548" s="39">
        <v>1</v>
      </c>
      <c r="G548" s="17">
        <v>2715</v>
      </c>
      <c r="H548" s="17">
        <f t="shared" si="201"/>
        <v>2986.5000000000005</v>
      </c>
      <c r="I548" s="17">
        <f t="shared" si="180"/>
        <v>2986.5000000000005</v>
      </c>
      <c r="J548" s="15">
        <v>6.3250000000000002</v>
      </c>
      <c r="K548" s="10">
        <f t="shared" ref="K548:K550" si="208">F548*J548</f>
        <v>6.3250000000000002</v>
      </c>
      <c r="L548" s="76" t="s">
        <v>683</v>
      </c>
      <c r="M548" s="77">
        <v>58</v>
      </c>
      <c r="N548" s="17">
        <f t="shared" si="203"/>
        <v>81.199999999999989</v>
      </c>
      <c r="O548" s="17">
        <f t="shared" si="204"/>
        <v>513.58999999999992</v>
      </c>
      <c r="P548" s="17">
        <f t="shared" si="182"/>
        <v>513.58999999999992</v>
      </c>
      <c r="Q548" s="17">
        <f t="shared" si="205"/>
        <v>3500.09</v>
      </c>
      <c r="R548" s="49"/>
    </row>
    <row r="549" spans="2:18" ht="41.4" x14ac:dyDescent="0.25">
      <c r="B549" s="48">
        <f>IF(F549&lt;&gt;"",1+MAX($B$22:B548),"")</f>
        <v>342</v>
      </c>
      <c r="C549" s="123"/>
      <c r="D549" s="8" t="s">
        <v>507</v>
      </c>
      <c r="E549" s="23" t="s">
        <v>98</v>
      </c>
      <c r="F549" s="39">
        <v>1</v>
      </c>
      <c r="G549" s="17">
        <v>1069</v>
      </c>
      <c r="H549" s="17">
        <f t="shared" si="201"/>
        <v>1175.9000000000001</v>
      </c>
      <c r="I549" s="17">
        <f t="shared" si="180"/>
        <v>1175.9000000000001</v>
      </c>
      <c r="J549" s="15">
        <v>3.339</v>
      </c>
      <c r="K549" s="10">
        <f t="shared" si="208"/>
        <v>3.339</v>
      </c>
      <c r="L549" s="76" t="s">
        <v>684</v>
      </c>
      <c r="M549" s="77">
        <v>62.9</v>
      </c>
      <c r="N549" s="17">
        <f t="shared" si="203"/>
        <v>88.059999999999988</v>
      </c>
      <c r="O549" s="17">
        <f t="shared" si="204"/>
        <v>294.03233999999998</v>
      </c>
      <c r="P549" s="17">
        <f t="shared" si="182"/>
        <v>294.03233999999998</v>
      </c>
      <c r="Q549" s="17">
        <f t="shared" si="205"/>
        <v>1469.9323400000001</v>
      </c>
      <c r="R549" s="49"/>
    </row>
    <row r="550" spans="2:18" ht="41.4" x14ac:dyDescent="0.25">
      <c r="B550" s="48">
        <f>IF(F550&lt;&gt;"",1+MAX($B$22:B549),"")</f>
        <v>343</v>
      </c>
      <c r="C550" s="123"/>
      <c r="D550" s="8" t="s">
        <v>508</v>
      </c>
      <c r="E550" s="23" t="s">
        <v>98</v>
      </c>
      <c r="F550" s="39">
        <v>1</v>
      </c>
      <c r="G550" s="17">
        <v>12500</v>
      </c>
      <c r="H550" s="17">
        <f t="shared" si="201"/>
        <v>13750.000000000002</v>
      </c>
      <c r="I550" s="17">
        <f t="shared" si="180"/>
        <v>13750.000000000002</v>
      </c>
      <c r="J550" s="15">
        <v>8.0289999999999999</v>
      </c>
      <c r="K550" s="10">
        <f t="shared" si="208"/>
        <v>8.0289999999999999</v>
      </c>
      <c r="L550" s="76" t="s">
        <v>684</v>
      </c>
      <c r="M550" s="77">
        <v>62.9</v>
      </c>
      <c r="N550" s="17">
        <f t="shared" si="203"/>
        <v>88.059999999999988</v>
      </c>
      <c r="O550" s="17">
        <f t="shared" si="204"/>
        <v>707.03373999999985</v>
      </c>
      <c r="P550" s="17">
        <f t="shared" si="182"/>
        <v>707.03373999999985</v>
      </c>
      <c r="Q550" s="17">
        <f t="shared" si="205"/>
        <v>14457.033740000003</v>
      </c>
      <c r="R550" s="49"/>
    </row>
    <row r="551" spans="2:18" ht="41.4" x14ac:dyDescent="0.25">
      <c r="B551" s="48">
        <f>IF(F551&lt;&gt;"",1+MAX($B$22:B550),"")</f>
        <v>344</v>
      </c>
      <c r="C551" s="123"/>
      <c r="D551" s="8" t="s">
        <v>509</v>
      </c>
      <c r="E551" s="23" t="s">
        <v>98</v>
      </c>
      <c r="F551" s="39">
        <v>1</v>
      </c>
      <c r="G551" s="17">
        <v>13235</v>
      </c>
      <c r="H551" s="17">
        <f t="shared" si="201"/>
        <v>14558.500000000002</v>
      </c>
      <c r="I551" s="17">
        <f t="shared" si="180"/>
        <v>14558.500000000002</v>
      </c>
      <c r="J551" s="15">
        <v>5.3440000000000003</v>
      </c>
      <c r="K551" s="10">
        <f t="shared" si="207"/>
        <v>5.3440000000000003</v>
      </c>
      <c r="L551" s="76" t="s">
        <v>686</v>
      </c>
      <c r="M551" s="77">
        <v>42.1</v>
      </c>
      <c r="N551" s="17">
        <f t="shared" si="203"/>
        <v>58.94</v>
      </c>
      <c r="O551" s="17">
        <f t="shared" si="204"/>
        <v>314.97536000000002</v>
      </c>
      <c r="P551" s="17">
        <f t="shared" si="182"/>
        <v>314.97536000000002</v>
      </c>
      <c r="Q551" s="17">
        <f t="shared" si="205"/>
        <v>14873.475360000002</v>
      </c>
      <c r="R551" s="49"/>
    </row>
    <row r="552" spans="2:18" ht="41.4" x14ac:dyDescent="0.25">
      <c r="B552" s="48">
        <f>IF(F552&lt;&gt;"",1+MAX($B$22:B551),"")</f>
        <v>345</v>
      </c>
      <c r="C552" s="123"/>
      <c r="D552" s="8" t="s">
        <v>510</v>
      </c>
      <c r="E552" s="23" t="s">
        <v>98</v>
      </c>
      <c r="F552" s="39">
        <v>1</v>
      </c>
      <c r="G552" s="17">
        <v>2210.0500000000002</v>
      </c>
      <c r="H552" s="17">
        <f t="shared" si="201"/>
        <v>2431.0550000000003</v>
      </c>
      <c r="I552" s="17">
        <f t="shared" si="180"/>
        <v>2431.0550000000003</v>
      </c>
      <c r="J552" s="15">
        <v>4.2850000000000001</v>
      </c>
      <c r="K552" s="10">
        <f t="shared" ref="K552" si="209">F552*J552</f>
        <v>4.2850000000000001</v>
      </c>
      <c r="L552" s="76" t="s">
        <v>683</v>
      </c>
      <c r="M552" s="77">
        <v>58</v>
      </c>
      <c r="N552" s="17">
        <f t="shared" si="203"/>
        <v>81.199999999999989</v>
      </c>
      <c r="O552" s="17">
        <f t="shared" si="204"/>
        <v>347.94199999999995</v>
      </c>
      <c r="P552" s="17">
        <f t="shared" si="182"/>
        <v>347.94199999999995</v>
      </c>
      <c r="Q552" s="17">
        <f t="shared" si="205"/>
        <v>2778.9970000000003</v>
      </c>
      <c r="R552" s="49"/>
    </row>
    <row r="553" spans="2:18" ht="41.4" x14ac:dyDescent="0.25">
      <c r="B553" s="48">
        <f>IF(F553&lt;&gt;"",1+MAX($B$22:B552),"")</f>
        <v>346</v>
      </c>
      <c r="C553" s="123"/>
      <c r="D553" s="8" t="s">
        <v>511</v>
      </c>
      <c r="E553" s="23" t="s">
        <v>98</v>
      </c>
      <c r="F553" s="39">
        <v>1</v>
      </c>
      <c r="G553" s="17">
        <v>6367</v>
      </c>
      <c r="H553" s="17">
        <f t="shared" si="201"/>
        <v>7003.7000000000007</v>
      </c>
      <c r="I553" s="17">
        <f t="shared" si="180"/>
        <v>7003.7000000000007</v>
      </c>
      <c r="J553" s="15">
        <v>5.3440000000000003</v>
      </c>
      <c r="K553" s="10">
        <f t="shared" ref="K553" si="210">F553*J553</f>
        <v>5.3440000000000003</v>
      </c>
      <c r="L553" s="76" t="s">
        <v>686</v>
      </c>
      <c r="M553" s="77">
        <v>42.1</v>
      </c>
      <c r="N553" s="17">
        <f t="shared" si="203"/>
        <v>58.94</v>
      </c>
      <c r="O553" s="17">
        <f t="shared" si="204"/>
        <v>314.97536000000002</v>
      </c>
      <c r="P553" s="17">
        <f t="shared" si="182"/>
        <v>314.97536000000002</v>
      </c>
      <c r="Q553" s="17">
        <f t="shared" si="205"/>
        <v>7318.6753600000011</v>
      </c>
      <c r="R553" s="49"/>
    </row>
    <row r="554" spans="2:18" ht="41.4" x14ac:dyDescent="0.25">
      <c r="B554" s="48">
        <f>IF(F554&lt;&gt;"",1+MAX($B$22:B553),"")</f>
        <v>347</v>
      </c>
      <c r="C554" s="123"/>
      <c r="D554" s="8" t="s">
        <v>512</v>
      </c>
      <c r="E554" s="23" t="s">
        <v>98</v>
      </c>
      <c r="F554" s="39">
        <v>1</v>
      </c>
      <c r="G554" s="17">
        <v>1750</v>
      </c>
      <c r="H554" s="17">
        <f t="shared" si="201"/>
        <v>1925.0000000000002</v>
      </c>
      <c r="I554" s="17">
        <f t="shared" si="180"/>
        <v>1925.0000000000002</v>
      </c>
      <c r="J554" s="15">
        <v>3.339</v>
      </c>
      <c r="K554" s="10">
        <f t="shared" si="207"/>
        <v>3.339</v>
      </c>
      <c r="L554" s="76" t="s">
        <v>684</v>
      </c>
      <c r="M554" s="77">
        <v>62.9</v>
      </c>
      <c r="N554" s="17">
        <f t="shared" si="203"/>
        <v>88.059999999999988</v>
      </c>
      <c r="O554" s="17">
        <f t="shared" si="204"/>
        <v>294.03233999999998</v>
      </c>
      <c r="P554" s="17">
        <f t="shared" si="182"/>
        <v>294.03233999999998</v>
      </c>
      <c r="Q554" s="17">
        <f t="shared" si="205"/>
        <v>2219.0323400000002</v>
      </c>
      <c r="R554" s="49"/>
    </row>
    <row r="555" spans="2:18" ht="41.4" x14ac:dyDescent="0.25">
      <c r="B555" s="48">
        <f>IF(F555&lt;&gt;"",1+MAX($B$22:B554),"")</f>
        <v>348</v>
      </c>
      <c r="C555" s="123"/>
      <c r="D555" s="8" t="s">
        <v>513</v>
      </c>
      <c r="E555" s="23" t="s">
        <v>98</v>
      </c>
      <c r="F555" s="39">
        <v>1</v>
      </c>
      <c r="G555" s="17">
        <v>1275</v>
      </c>
      <c r="H555" s="17">
        <f t="shared" si="201"/>
        <v>1402.5</v>
      </c>
      <c r="I555" s="17">
        <f t="shared" si="180"/>
        <v>1402.5</v>
      </c>
      <c r="J555" s="15">
        <v>3.25</v>
      </c>
      <c r="K555" s="10">
        <f t="shared" si="207"/>
        <v>3.25</v>
      </c>
      <c r="L555" s="76" t="s">
        <v>683</v>
      </c>
      <c r="M555" s="77">
        <v>58</v>
      </c>
      <c r="N555" s="17">
        <f t="shared" si="203"/>
        <v>81.199999999999989</v>
      </c>
      <c r="O555" s="17">
        <f t="shared" si="204"/>
        <v>263.89999999999998</v>
      </c>
      <c r="P555" s="17">
        <f t="shared" si="182"/>
        <v>263.89999999999998</v>
      </c>
      <c r="Q555" s="17">
        <f t="shared" si="205"/>
        <v>1666.4</v>
      </c>
      <c r="R555" s="49"/>
    </row>
    <row r="556" spans="2:18" ht="41.4" x14ac:dyDescent="0.25">
      <c r="B556" s="48">
        <f>IF(F556&lt;&gt;"",1+MAX($B$22:B555),"")</f>
        <v>349</v>
      </c>
      <c r="C556" s="123"/>
      <c r="D556" s="8" t="s">
        <v>514</v>
      </c>
      <c r="E556" s="23" t="s">
        <v>98</v>
      </c>
      <c r="F556" s="39">
        <v>1</v>
      </c>
      <c r="G556" s="17">
        <v>4384</v>
      </c>
      <c r="H556" s="17">
        <f t="shared" si="201"/>
        <v>4822.4000000000005</v>
      </c>
      <c r="I556" s="17">
        <f t="shared" si="180"/>
        <v>4822.4000000000005</v>
      </c>
      <c r="J556" s="15">
        <v>6.3250000000000002</v>
      </c>
      <c r="K556" s="10">
        <f t="shared" ref="K556" si="211">F556*J556</f>
        <v>6.3250000000000002</v>
      </c>
      <c r="L556" s="76" t="s">
        <v>683</v>
      </c>
      <c r="M556" s="77">
        <v>58</v>
      </c>
      <c r="N556" s="17">
        <f t="shared" si="203"/>
        <v>81.199999999999989</v>
      </c>
      <c r="O556" s="17">
        <f t="shared" si="204"/>
        <v>513.58999999999992</v>
      </c>
      <c r="P556" s="17">
        <f t="shared" si="182"/>
        <v>513.58999999999992</v>
      </c>
      <c r="Q556" s="17">
        <f t="shared" si="205"/>
        <v>5335.9900000000007</v>
      </c>
      <c r="R556" s="49"/>
    </row>
    <row r="557" spans="2:18" ht="41.4" x14ac:dyDescent="0.25">
      <c r="B557" s="48">
        <f>IF(F557&lt;&gt;"",1+MAX($B$22:B556),"")</f>
        <v>350</v>
      </c>
      <c r="C557" s="123"/>
      <c r="D557" s="8" t="s">
        <v>515</v>
      </c>
      <c r="E557" s="23" t="s">
        <v>98</v>
      </c>
      <c r="F557" s="39">
        <v>1</v>
      </c>
      <c r="G557" s="17">
        <v>1489</v>
      </c>
      <c r="H557" s="17">
        <f t="shared" si="201"/>
        <v>1637.9</v>
      </c>
      <c r="I557" s="17">
        <f t="shared" si="180"/>
        <v>1637.9</v>
      </c>
      <c r="J557" s="15">
        <v>6.3250000000000002</v>
      </c>
      <c r="K557" s="10">
        <f t="shared" si="207"/>
        <v>6.3250000000000002</v>
      </c>
      <c r="L557" s="76" t="s">
        <v>683</v>
      </c>
      <c r="M557" s="77">
        <v>58</v>
      </c>
      <c r="N557" s="17">
        <f t="shared" si="203"/>
        <v>81.199999999999989</v>
      </c>
      <c r="O557" s="17">
        <f t="shared" si="204"/>
        <v>513.58999999999992</v>
      </c>
      <c r="P557" s="17">
        <f t="shared" si="182"/>
        <v>513.58999999999992</v>
      </c>
      <c r="Q557" s="17">
        <f t="shared" si="205"/>
        <v>2151.4899999999998</v>
      </c>
      <c r="R557" s="49"/>
    </row>
    <row r="558" spans="2:18" ht="41.4" x14ac:dyDescent="0.25">
      <c r="B558" s="48">
        <f>IF(F558&lt;&gt;"",1+MAX($B$22:B557),"")</f>
        <v>351</v>
      </c>
      <c r="C558" s="123"/>
      <c r="D558" s="8" t="s">
        <v>516</v>
      </c>
      <c r="E558" s="23" t="s">
        <v>98</v>
      </c>
      <c r="F558" s="39">
        <v>1</v>
      </c>
      <c r="G558" s="17">
        <v>4476</v>
      </c>
      <c r="H558" s="17">
        <f t="shared" si="201"/>
        <v>4923.6000000000004</v>
      </c>
      <c r="I558" s="17">
        <f t="shared" si="180"/>
        <v>4923.6000000000004</v>
      </c>
      <c r="J558" s="15">
        <v>6.3250000000000002</v>
      </c>
      <c r="K558" s="10">
        <f t="shared" ref="K558" si="212">F558*J558</f>
        <v>6.3250000000000002</v>
      </c>
      <c r="L558" s="76" t="s">
        <v>683</v>
      </c>
      <c r="M558" s="77">
        <v>58</v>
      </c>
      <c r="N558" s="17">
        <f t="shared" si="203"/>
        <v>81.199999999999989</v>
      </c>
      <c r="O558" s="17">
        <f t="shared" ref="O558" si="213">J558*N558</f>
        <v>513.58999999999992</v>
      </c>
      <c r="P558" s="17">
        <f t="shared" si="182"/>
        <v>513.58999999999992</v>
      </c>
      <c r="Q558" s="17">
        <f t="shared" si="205"/>
        <v>5437.1900000000005</v>
      </c>
      <c r="R558" s="49"/>
    </row>
    <row r="559" spans="2:18" ht="41.4" x14ac:dyDescent="0.25">
      <c r="B559" s="48">
        <f>IF(F559&lt;&gt;"",1+MAX($B$22:B558),"")</f>
        <v>352</v>
      </c>
      <c r="C559" s="123"/>
      <c r="D559" s="8" t="s">
        <v>517</v>
      </c>
      <c r="E559" s="23" t="s">
        <v>98</v>
      </c>
      <c r="F559" s="39">
        <v>1</v>
      </c>
      <c r="G559" s="17">
        <v>553.5</v>
      </c>
      <c r="H559" s="17">
        <f t="shared" si="201"/>
        <v>608.85</v>
      </c>
      <c r="I559" s="17">
        <f t="shared" si="180"/>
        <v>608.85</v>
      </c>
      <c r="J559" s="15">
        <v>2</v>
      </c>
      <c r="K559" s="10">
        <f t="shared" ref="K559" si="214">F559*J559</f>
        <v>2</v>
      </c>
      <c r="L559" s="10" t="s">
        <v>683</v>
      </c>
      <c r="M559" s="17">
        <v>58</v>
      </c>
      <c r="N559" s="17">
        <f t="shared" si="203"/>
        <v>81.199999999999989</v>
      </c>
      <c r="O559" s="17">
        <f t="shared" si="204"/>
        <v>162.39999999999998</v>
      </c>
      <c r="P559" s="17">
        <f t="shared" si="182"/>
        <v>162.39999999999998</v>
      </c>
      <c r="Q559" s="17">
        <f t="shared" si="205"/>
        <v>771.25</v>
      </c>
      <c r="R559" s="49"/>
    </row>
    <row r="560" spans="2:18" ht="41.4" x14ac:dyDescent="0.25">
      <c r="B560" s="48">
        <f>IF(F560&lt;&gt;"",1+MAX($B$22:B559),"")</f>
        <v>353</v>
      </c>
      <c r="C560" s="123"/>
      <c r="D560" s="8" t="s">
        <v>518</v>
      </c>
      <c r="E560" s="23" t="s">
        <v>98</v>
      </c>
      <c r="F560" s="39">
        <v>1</v>
      </c>
      <c r="G560" s="17">
        <v>2715</v>
      </c>
      <c r="H560" s="17">
        <f t="shared" si="201"/>
        <v>2986.5000000000005</v>
      </c>
      <c r="I560" s="17">
        <f t="shared" si="180"/>
        <v>2986.5000000000005</v>
      </c>
      <c r="J560" s="15">
        <v>4.2758620689655169</v>
      </c>
      <c r="K560" s="10">
        <f t="shared" si="207"/>
        <v>4.2758620689655169</v>
      </c>
      <c r="L560" s="76" t="s">
        <v>683</v>
      </c>
      <c r="M560" s="77">
        <v>58</v>
      </c>
      <c r="N560" s="17">
        <f t="shared" si="203"/>
        <v>81.199999999999989</v>
      </c>
      <c r="O560" s="17">
        <f t="shared" si="204"/>
        <v>347.19999999999993</v>
      </c>
      <c r="P560" s="17">
        <f t="shared" si="182"/>
        <v>347.19999999999993</v>
      </c>
      <c r="Q560" s="17">
        <f t="shared" si="205"/>
        <v>3333.7000000000003</v>
      </c>
      <c r="R560" s="49"/>
    </row>
    <row r="561" spans="2:19" ht="41.4" x14ac:dyDescent="0.25">
      <c r="B561" s="48">
        <f>IF(F561&lt;&gt;"",1+MAX($B$22:B560),"")</f>
        <v>354</v>
      </c>
      <c r="C561" s="123"/>
      <c r="D561" s="8" t="s">
        <v>519</v>
      </c>
      <c r="E561" s="23" t="s">
        <v>98</v>
      </c>
      <c r="F561" s="39">
        <v>1</v>
      </c>
      <c r="G561" s="17">
        <v>13051</v>
      </c>
      <c r="H561" s="17">
        <f t="shared" si="201"/>
        <v>14356.1</v>
      </c>
      <c r="I561" s="17">
        <f t="shared" si="180"/>
        <v>14356.1</v>
      </c>
      <c r="J561" s="15">
        <v>5.3440000000000003</v>
      </c>
      <c r="K561" s="10">
        <f t="shared" si="207"/>
        <v>5.3440000000000003</v>
      </c>
      <c r="L561" s="76" t="s">
        <v>686</v>
      </c>
      <c r="M561" s="77">
        <v>42.1</v>
      </c>
      <c r="N561" s="17">
        <f t="shared" si="203"/>
        <v>58.94</v>
      </c>
      <c r="O561" s="17">
        <f t="shared" si="204"/>
        <v>314.97536000000002</v>
      </c>
      <c r="P561" s="17">
        <f t="shared" si="182"/>
        <v>314.97536000000002</v>
      </c>
      <c r="Q561" s="17">
        <f t="shared" si="205"/>
        <v>14671.075360000001</v>
      </c>
      <c r="R561" s="49"/>
    </row>
    <row r="562" spans="2:19" ht="41.4" x14ac:dyDescent="0.25">
      <c r="B562" s="48">
        <f>IF(F562&lt;&gt;"",1+MAX($B$22:B561),"")</f>
        <v>355</v>
      </c>
      <c r="C562" s="123"/>
      <c r="D562" s="8" t="s">
        <v>520</v>
      </c>
      <c r="E562" s="23" t="s">
        <v>98</v>
      </c>
      <c r="F562" s="39">
        <v>2</v>
      </c>
      <c r="G562" s="17">
        <v>958</v>
      </c>
      <c r="H562" s="17">
        <f t="shared" si="201"/>
        <v>1053.8000000000002</v>
      </c>
      <c r="I562" s="17">
        <f t="shared" si="180"/>
        <v>2107.6000000000004</v>
      </c>
      <c r="J562" s="15">
        <v>2</v>
      </c>
      <c r="K562" s="10">
        <f t="shared" ref="K562" si="215">F562*J562</f>
        <v>4</v>
      </c>
      <c r="L562" s="10" t="s">
        <v>683</v>
      </c>
      <c r="M562" s="17">
        <v>58</v>
      </c>
      <c r="N562" s="17">
        <f t="shared" si="203"/>
        <v>81.199999999999989</v>
      </c>
      <c r="O562" s="17">
        <f t="shared" si="204"/>
        <v>162.39999999999998</v>
      </c>
      <c r="P562" s="17">
        <f t="shared" si="182"/>
        <v>324.79999999999995</v>
      </c>
      <c r="Q562" s="17">
        <f t="shared" si="205"/>
        <v>2432.4000000000005</v>
      </c>
      <c r="R562" s="49"/>
    </row>
    <row r="563" spans="2:19" ht="41.4" x14ac:dyDescent="0.25">
      <c r="B563" s="48">
        <f>IF(F563&lt;&gt;"",1+MAX($B$22:B562),"")</f>
        <v>356</v>
      </c>
      <c r="C563" s="123"/>
      <c r="D563" s="8" t="s">
        <v>521</v>
      </c>
      <c r="E563" s="23" t="s">
        <v>98</v>
      </c>
      <c r="F563" s="39">
        <v>3</v>
      </c>
      <c r="G563" s="17">
        <v>650</v>
      </c>
      <c r="H563" s="17">
        <f t="shared" si="201"/>
        <v>715.00000000000011</v>
      </c>
      <c r="I563" s="17">
        <f t="shared" si="180"/>
        <v>2145.0000000000005</v>
      </c>
      <c r="J563" s="15">
        <v>2</v>
      </c>
      <c r="K563" s="10">
        <f t="shared" si="207"/>
        <v>6</v>
      </c>
      <c r="L563" s="10" t="s">
        <v>683</v>
      </c>
      <c r="M563" s="17">
        <v>58</v>
      </c>
      <c r="N563" s="17">
        <f t="shared" si="203"/>
        <v>81.199999999999989</v>
      </c>
      <c r="O563" s="17">
        <f t="shared" si="204"/>
        <v>162.39999999999998</v>
      </c>
      <c r="P563" s="17">
        <f t="shared" si="182"/>
        <v>487.19999999999993</v>
      </c>
      <c r="Q563" s="17">
        <f t="shared" si="205"/>
        <v>2632.2000000000003</v>
      </c>
      <c r="R563" s="49"/>
    </row>
    <row r="564" spans="2:19" ht="27.6" x14ac:dyDescent="0.25">
      <c r="B564" s="48">
        <f>IF(F564&lt;&gt;"",1+MAX($B$22:B563),"")</f>
        <v>357</v>
      </c>
      <c r="C564" s="52"/>
      <c r="D564" s="8" t="s">
        <v>522</v>
      </c>
      <c r="E564" s="23" t="s">
        <v>79</v>
      </c>
      <c r="F564" s="39">
        <v>61</v>
      </c>
      <c r="G564" s="17">
        <v>2.34</v>
      </c>
      <c r="H564" s="17">
        <f t="shared" si="201"/>
        <v>2.5739999999999998</v>
      </c>
      <c r="I564" s="17">
        <f t="shared" ref="I564" si="216">F564*H564</f>
        <v>157.01399999999998</v>
      </c>
      <c r="J564" s="15">
        <v>2.3E-2</v>
      </c>
      <c r="K564" s="10">
        <f t="shared" si="207"/>
        <v>1.403</v>
      </c>
      <c r="L564" s="76" t="s">
        <v>666</v>
      </c>
      <c r="M564" s="77">
        <v>46.88</v>
      </c>
      <c r="N564" s="17">
        <f t="shared" si="203"/>
        <v>65.632000000000005</v>
      </c>
      <c r="O564" s="17">
        <f t="shared" si="204"/>
        <v>1.509536</v>
      </c>
      <c r="P564" s="17">
        <f t="shared" ref="P564:P566" si="217">F564*O564</f>
        <v>92.081695999999994</v>
      </c>
      <c r="Q564" s="17">
        <f t="shared" si="205"/>
        <v>249.09569599999998</v>
      </c>
      <c r="R564" s="49"/>
    </row>
    <row r="565" spans="2:19" ht="27.6" x14ac:dyDescent="0.25">
      <c r="B565" s="48" t="str">
        <f>IF(F565&lt;&gt;"",1+MAX($B$22:B564),"")</f>
        <v/>
      </c>
      <c r="C565" s="52"/>
      <c r="D565" s="51" t="s">
        <v>121</v>
      </c>
      <c r="E565" s="23"/>
      <c r="F565" s="39"/>
      <c r="G565" s="17"/>
      <c r="H565" s="17">
        <f t="shared" si="201"/>
        <v>0</v>
      </c>
      <c r="I565" s="17">
        <f t="shared" ref="I565:I566" si="218">F565*H565</f>
        <v>0</v>
      </c>
      <c r="J565" s="15"/>
      <c r="K565" s="10">
        <f t="shared" si="207"/>
        <v>0</v>
      </c>
      <c r="L565" s="10"/>
      <c r="M565" s="17"/>
      <c r="N565" s="17">
        <f t="shared" si="203"/>
        <v>0</v>
      </c>
      <c r="O565" s="17">
        <f t="shared" si="204"/>
        <v>0</v>
      </c>
      <c r="P565" s="17">
        <f t="shared" si="217"/>
        <v>0</v>
      </c>
      <c r="Q565" s="17">
        <f t="shared" si="205"/>
        <v>0</v>
      </c>
      <c r="R565" s="49"/>
    </row>
    <row r="566" spans="2:19" x14ac:dyDescent="0.25">
      <c r="B566" s="48" t="str">
        <f>IF(F566&lt;&gt;"",1+MAX($B$22:B565),"")</f>
        <v/>
      </c>
      <c r="C566" s="52"/>
      <c r="D566" s="51"/>
      <c r="E566" s="23"/>
      <c r="F566" s="39"/>
      <c r="G566" s="17"/>
      <c r="H566" s="17">
        <f t="shared" si="201"/>
        <v>0</v>
      </c>
      <c r="I566" s="17">
        <f t="shared" si="218"/>
        <v>0</v>
      </c>
      <c r="J566" s="15"/>
      <c r="K566" s="10">
        <f t="shared" si="207"/>
        <v>0</v>
      </c>
      <c r="L566" s="10"/>
      <c r="M566" s="17"/>
      <c r="N566" s="17">
        <f t="shared" si="203"/>
        <v>0</v>
      </c>
      <c r="O566" s="17">
        <f t="shared" si="204"/>
        <v>0</v>
      </c>
      <c r="P566" s="17">
        <f t="shared" si="217"/>
        <v>0</v>
      </c>
      <c r="Q566" s="17">
        <f t="shared" si="205"/>
        <v>0</v>
      </c>
      <c r="R566" s="49"/>
    </row>
    <row r="567" spans="2:19" s="12" customFormat="1" ht="12.75" customHeight="1" x14ac:dyDescent="0.25">
      <c r="B567" s="13" t="str">
        <f>IF(F567&lt;&gt;"",1+MAX($B$22:B566),"")</f>
        <v/>
      </c>
      <c r="C567" s="13" t="s">
        <v>54</v>
      </c>
      <c r="D567" s="6" t="s">
        <v>67</v>
      </c>
      <c r="E567" s="114" t="s">
        <v>65</v>
      </c>
      <c r="F567" s="114"/>
      <c r="G567" s="114"/>
      <c r="H567" s="53">
        <f>SUM(I568:I628)</f>
        <v>25627.720249999998</v>
      </c>
      <c r="I567" s="7">
        <f t="shared" ref="I567" si="219">F567*H567</f>
        <v>0</v>
      </c>
      <c r="J567" s="7"/>
      <c r="K567" s="115" t="s">
        <v>66</v>
      </c>
      <c r="L567" s="115"/>
      <c r="M567" s="115"/>
      <c r="N567" s="115"/>
      <c r="O567" s="53">
        <f>SUM(P568:P628)</f>
        <v>20600.299401499982</v>
      </c>
      <c r="P567" s="7">
        <f t="shared" ref="P567" si="220">F567*O567</f>
        <v>0</v>
      </c>
      <c r="Q567" s="47">
        <f>SUM(Q568:Q628)</f>
        <v>46228.019651500021</v>
      </c>
      <c r="R567" s="47">
        <f>(Q567)+(H567*$Q$8)+(O567*$Q$9)+(Q567*$Q$10)+($Q$11*((Q567)+(H567*$Q$8)+(O567*$Q$9)+(Q567*$Q$10)))+(Q567*$Q$12)</f>
        <v>65478.560906642029</v>
      </c>
    </row>
    <row r="568" spans="2:19" x14ac:dyDescent="0.25">
      <c r="B568" s="48" t="str">
        <f>IF(F568&lt;&gt;"",1+MAX($B$22:B567),"")</f>
        <v/>
      </c>
      <c r="C568" s="52"/>
      <c r="D568" s="8"/>
      <c r="E568" s="23"/>
      <c r="F568" s="39"/>
      <c r="G568" s="17"/>
      <c r="H568" s="17">
        <f t="shared" ref="H568:H628" si="221">G568*$T$2</f>
        <v>0</v>
      </c>
      <c r="I568" s="17">
        <f t="shared" ref="I568:I628" si="222">F568*H568</f>
        <v>0</v>
      </c>
      <c r="J568" s="15"/>
      <c r="K568" s="10">
        <f t="shared" ref="K568:K628" si="223">F568*J568</f>
        <v>0</v>
      </c>
      <c r="L568" s="10"/>
      <c r="M568" s="17"/>
      <c r="N568" s="17">
        <f t="shared" ref="N568:N628" si="224">M568*$U$2</f>
        <v>0</v>
      </c>
      <c r="O568" s="17">
        <f t="shared" ref="O568:O628" si="225">J568*N568</f>
        <v>0</v>
      </c>
      <c r="P568" s="17">
        <f t="shared" ref="P568:P628" si="226">F568*O568</f>
        <v>0</v>
      </c>
      <c r="Q568" s="17">
        <f t="shared" ref="Q568:Q628" si="227">I568+P568</f>
        <v>0</v>
      </c>
      <c r="R568" s="49"/>
      <c r="S568" s="12"/>
    </row>
    <row r="569" spans="2:19" x14ac:dyDescent="0.25">
      <c r="B569" s="64" t="str">
        <f>IF(F569&lt;&gt;"",1+MAX($B$22:B568),"")</f>
        <v/>
      </c>
      <c r="C569" s="65"/>
      <c r="D569" s="66" t="s">
        <v>124</v>
      </c>
      <c r="E569" s="23"/>
      <c r="F569" s="39"/>
      <c r="G569" s="17"/>
      <c r="H569" s="17">
        <f t="shared" si="221"/>
        <v>0</v>
      </c>
      <c r="I569" s="17">
        <f t="shared" si="222"/>
        <v>0</v>
      </c>
      <c r="J569" s="15"/>
      <c r="K569" s="10">
        <f t="shared" si="223"/>
        <v>0</v>
      </c>
      <c r="L569" s="10"/>
      <c r="M569" s="17"/>
      <c r="N569" s="17">
        <f t="shared" si="224"/>
        <v>0</v>
      </c>
      <c r="O569" s="17">
        <f t="shared" si="225"/>
        <v>0</v>
      </c>
      <c r="P569" s="17">
        <f t="shared" si="226"/>
        <v>0</v>
      </c>
      <c r="Q569" s="17">
        <f t="shared" si="227"/>
        <v>0</v>
      </c>
      <c r="R569" s="49"/>
    </row>
    <row r="570" spans="2:19" ht="69" x14ac:dyDescent="0.25">
      <c r="B570" s="48">
        <f>IF(F570&lt;&gt;"",1+MAX($B$22:B569),"")</f>
        <v>358</v>
      </c>
      <c r="C570" s="123" t="s">
        <v>344</v>
      </c>
      <c r="D570" s="8" t="s">
        <v>418</v>
      </c>
      <c r="E570" s="23" t="s">
        <v>77</v>
      </c>
      <c r="F570" s="39">
        <v>68.23</v>
      </c>
      <c r="G570" s="17">
        <v>129</v>
      </c>
      <c r="H570" s="17">
        <f t="shared" si="221"/>
        <v>141.9</v>
      </c>
      <c r="I570" s="17">
        <f t="shared" si="222"/>
        <v>9681.8370000000014</v>
      </c>
      <c r="J570" s="15">
        <v>0.61479346781940447</v>
      </c>
      <c r="K570" s="10">
        <f t="shared" si="223"/>
        <v>41.94735830931797</v>
      </c>
      <c r="L570" s="76" t="s">
        <v>669</v>
      </c>
      <c r="M570" s="77">
        <v>52.05</v>
      </c>
      <c r="N570" s="17">
        <f t="shared" si="224"/>
        <v>72.86999999999999</v>
      </c>
      <c r="O570" s="17">
        <f t="shared" si="225"/>
        <v>44.8</v>
      </c>
      <c r="P570" s="17">
        <f t="shared" si="226"/>
        <v>3056.7040000000002</v>
      </c>
      <c r="Q570" s="17">
        <f t="shared" si="227"/>
        <v>12738.541000000001</v>
      </c>
      <c r="R570" s="49"/>
    </row>
    <row r="571" spans="2:19" ht="69" x14ac:dyDescent="0.25">
      <c r="B571" s="48">
        <f>IF(F571&lt;&gt;"",1+MAX($B$22:B570),"")</f>
        <v>359</v>
      </c>
      <c r="C571" s="123"/>
      <c r="D571" s="8" t="s">
        <v>419</v>
      </c>
      <c r="E571" s="23" t="s">
        <v>77</v>
      </c>
      <c r="F571" s="39">
        <v>40</v>
      </c>
      <c r="G571" s="17">
        <v>129</v>
      </c>
      <c r="H571" s="17">
        <f t="shared" si="221"/>
        <v>141.9</v>
      </c>
      <c r="I571" s="17">
        <f t="shared" si="222"/>
        <v>5676</v>
      </c>
      <c r="J571" s="15">
        <v>0.61479346781940447</v>
      </c>
      <c r="K571" s="10">
        <f t="shared" si="223"/>
        <v>24.591738712776177</v>
      </c>
      <c r="L571" s="76" t="s">
        <v>669</v>
      </c>
      <c r="M571" s="77">
        <v>52.05</v>
      </c>
      <c r="N571" s="17">
        <f t="shared" si="224"/>
        <v>72.86999999999999</v>
      </c>
      <c r="O571" s="17">
        <f t="shared" si="225"/>
        <v>44.8</v>
      </c>
      <c r="P571" s="17">
        <f t="shared" si="226"/>
        <v>1792</v>
      </c>
      <c r="Q571" s="17">
        <f t="shared" si="227"/>
        <v>7468</v>
      </c>
      <c r="R571" s="49"/>
    </row>
    <row r="572" spans="2:19" ht="69" x14ac:dyDescent="0.25">
      <c r="B572" s="48">
        <f>IF(F572&lt;&gt;"",1+MAX($B$22:B571),"")</f>
        <v>360</v>
      </c>
      <c r="C572" s="123"/>
      <c r="D572" s="8" t="s">
        <v>420</v>
      </c>
      <c r="E572" s="23" t="s">
        <v>77</v>
      </c>
      <c r="F572" s="39">
        <v>52.51</v>
      </c>
      <c r="G572" s="17">
        <v>129</v>
      </c>
      <c r="H572" s="17">
        <f t="shared" si="221"/>
        <v>141.9</v>
      </c>
      <c r="I572" s="17">
        <f t="shared" si="222"/>
        <v>7451.1689999999999</v>
      </c>
      <c r="J572" s="15">
        <v>0.61479346781940447</v>
      </c>
      <c r="K572" s="10">
        <f t="shared" si="223"/>
        <v>32.282804995196926</v>
      </c>
      <c r="L572" s="76" t="s">
        <v>669</v>
      </c>
      <c r="M572" s="77">
        <v>52.05</v>
      </c>
      <c r="N572" s="17">
        <f t="shared" si="224"/>
        <v>72.86999999999999</v>
      </c>
      <c r="O572" s="17">
        <f t="shared" si="225"/>
        <v>44.8</v>
      </c>
      <c r="P572" s="17">
        <f t="shared" si="226"/>
        <v>2352.4479999999999</v>
      </c>
      <c r="Q572" s="17">
        <f t="shared" si="227"/>
        <v>9803.6170000000002</v>
      </c>
      <c r="R572" s="49"/>
    </row>
    <row r="573" spans="2:19" ht="55.2" x14ac:dyDescent="0.25">
      <c r="B573" s="48">
        <f>IF(F573&lt;&gt;"",1+MAX($B$22:B572),"")</f>
        <v>361</v>
      </c>
      <c r="C573" s="123"/>
      <c r="D573" s="8" t="s">
        <v>421</v>
      </c>
      <c r="E573" s="23" t="s">
        <v>77</v>
      </c>
      <c r="F573" s="39">
        <v>17.3</v>
      </c>
      <c r="G573" s="17">
        <v>55.5</v>
      </c>
      <c r="H573" s="17">
        <f t="shared" si="221"/>
        <v>61.050000000000004</v>
      </c>
      <c r="I573" s="17">
        <f t="shared" si="222"/>
        <v>1056.1650000000002</v>
      </c>
      <c r="J573" s="15">
        <v>0.29399999999999998</v>
      </c>
      <c r="K573" s="10">
        <f t="shared" si="223"/>
        <v>5.0861999999999998</v>
      </c>
      <c r="L573" s="76" t="s">
        <v>668</v>
      </c>
      <c r="M573" s="77">
        <v>53.15</v>
      </c>
      <c r="N573" s="17">
        <f t="shared" si="224"/>
        <v>74.41</v>
      </c>
      <c r="O573" s="17">
        <f t="shared" si="225"/>
        <v>21.876539999999999</v>
      </c>
      <c r="P573" s="17">
        <f t="shared" si="226"/>
        <v>378.46414199999998</v>
      </c>
      <c r="Q573" s="17">
        <f t="shared" si="227"/>
        <v>1434.6291420000002</v>
      </c>
      <c r="R573" s="49"/>
    </row>
    <row r="574" spans="2:19" x14ac:dyDescent="0.25">
      <c r="B574" s="48">
        <f>IF(F574&lt;&gt;"",1+MAX($B$22:B573),"")</f>
        <v>362</v>
      </c>
      <c r="C574" s="123"/>
      <c r="D574" s="8" t="s">
        <v>422</v>
      </c>
      <c r="E574" s="23" t="s">
        <v>77</v>
      </c>
      <c r="F574" s="39">
        <v>9</v>
      </c>
      <c r="G574" s="17">
        <f>88/2</f>
        <v>44</v>
      </c>
      <c r="H574" s="17">
        <f t="shared" si="221"/>
        <v>48.400000000000006</v>
      </c>
      <c r="I574" s="17">
        <f t="shared" si="222"/>
        <v>435.6</v>
      </c>
      <c r="J574" s="15">
        <v>0.28699999999999998</v>
      </c>
      <c r="K574" s="10">
        <f t="shared" si="223"/>
        <v>2.5829999999999997</v>
      </c>
      <c r="L574" s="76" t="s">
        <v>659</v>
      </c>
      <c r="M574" s="77">
        <v>53.15</v>
      </c>
      <c r="N574" s="17">
        <f t="shared" si="224"/>
        <v>74.41</v>
      </c>
      <c r="O574" s="17">
        <f t="shared" si="225"/>
        <v>21.355669999999996</v>
      </c>
      <c r="P574" s="17">
        <f t="shared" si="226"/>
        <v>192.20102999999997</v>
      </c>
      <c r="Q574" s="17">
        <f t="shared" si="227"/>
        <v>627.80102999999997</v>
      </c>
      <c r="R574" s="49"/>
    </row>
    <row r="575" spans="2:19" x14ac:dyDescent="0.25">
      <c r="B575" s="48" t="str">
        <f>IF(F575&lt;&gt;"",1+MAX($B$22:B574),"")</f>
        <v/>
      </c>
      <c r="C575" s="52"/>
      <c r="D575" s="8"/>
      <c r="E575" s="23"/>
      <c r="F575" s="39"/>
      <c r="G575" s="17"/>
      <c r="H575" s="17">
        <f t="shared" si="221"/>
        <v>0</v>
      </c>
      <c r="I575" s="17">
        <f t="shared" si="222"/>
        <v>0</v>
      </c>
      <c r="J575" s="15"/>
      <c r="K575" s="10">
        <f t="shared" si="223"/>
        <v>0</v>
      </c>
      <c r="L575" s="10"/>
      <c r="M575" s="17"/>
      <c r="N575" s="17">
        <f t="shared" si="224"/>
        <v>0</v>
      </c>
      <c r="O575" s="17">
        <f t="shared" si="225"/>
        <v>0</v>
      </c>
      <c r="P575" s="17">
        <f t="shared" si="226"/>
        <v>0</v>
      </c>
      <c r="Q575" s="17">
        <f t="shared" si="227"/>
        <v>0</v>
      </c>
      <c r="R575" s="49"/>
    </row>
    <row r="576" spans="2:19" x14ac:dyDescent="0.25">
      <c r="B576" s="64" t="str">
        <f>IF(F576&lt;&gt;"",1+MAX($B$22:B575),"")</f>
        <v/>
      </c>
      <c r="C576" s="65"/>
      <c r="D576" s="66" t="s">
        <v>125</v>
      </c>
      <c r="E576" s="23"/>
      <c r="F576" s="39"/>
      <c r="G576" s="17"/>
      <c r="H576" s="17">
        <f t="shared" si="221"/>
        <v>0</v>
      </c>
      <c r="I576" s="17">
        <f t="shared" si="222"/>
        <v>0</v>
      </c>
      <c r="J576" s="15"/>
      <c r="K576" s="10">
        <f t="shared" si="223"/>
        <v>0</v>
      </c>
      <c r="L576" s="10"/>
      <c r="M576" s="17"/>
      <c r="N576" s="17">
        <f t="shared" si="224"/>
        <v>0</v>
      </c>
      <c r="O576" s="17">
        <f t="shared" si="225"/>
        <v>0</v>
      </c>
      <c r="P576" s="17">
        <f t="shared" si="226"/>
        <v>0</v>
      </c>
      <c r="Q576" s="17">
        <f t="shared" si="227"/>
        <v>0</v>
      </c>
      <c r="R576" s="49"/>
    </row>
    <row r="577" spans="2:19" ht="27.6" x14ac:dyDescent="0.25">
      <c r="B577" s="48">
        <f>IF(F577&lt;&gt;"",1+MAX($B$22:B576),"")</f>
        <v>363</v>
      </c>
      <c r="C577" s="123" t="s">
        <v>344</v>
      </c>
      <c r="D577" s="8" t="s">
        <v>423</v>
      </c>
      <c r="E577" s="23" t="s">
        <v>79</v>
      </c>
      <c r="F577" s="39">
        <v>16.21</v>
      </c>
      <c r="G577" s="17">
        <v>16.75</v>
      </c>
      <c r="H577" s="17">
        <f t="shared" si="221"/>
        <v>18.425000000000001</v>
      </c>
      <c r="I577" s="17">
        <f t="shared" si="222"/>
        <v>298.66925000000003</v>
      </c>
      <c r="J577" s="15">
        <v>9.5000000000000001E-2</v>
      </c>
      <c r="K577" s="10">
        <f t="shared" si="223"/>
        <v>1.5399500000000002</v>
      </c>
      <c r="L577" s="76" t="s">
        <v>659</v>
      </c>
      <c r="M577" s="77">
        <v>53.15</v>
      </c>
      <c r="N577" s="17">
        <f t="shared" si="224"/>
        <v>74.41</v>
      </c>
      <c r="O577" s="17">
        <f t="shared" si="225"/>
        <v>7.0689500000000001</v>
      </c>
      <c r="P577" s="17">
        <f t="shared" si="226"/>
        <v>114.58767950000001</v>
      </c>
      <c r="Q577" s="17">
        <f t="shared" si="227"/>
        <v>413.25692950000007</v>
      </c>
      <c r="R577" s="49"/>
    </row>
    <row r="578" spans="2:19" x14ac:dyDescent="0.25">
      <c r="B578" s="48">
        <f>IF(F578&lt;&gt;"",1+MAX($B$22:B577),"")</f>
        <v>364</v>
      </c>
      <c r="C578" s="123"/>
      <c r="D578" s="8" t="s">
        <v>424</v>
      </c>
      <c r="E578" s="23" t="s">
        <v>79</v>
      </c>
      <c r="F578" s="39">
        <v>9</v>
      </c>
      <c r="G578" s="17">
        <v>12</v>
      </c>
      <c r="H578" s="17">
        <f t="shared" si="221"/>
        <v>13.200000000000001</v>
      </c>
      <c r="I578" s="17">
        <f t="shared" si="222"/>
        <v>118.80000000000001</v>
      </c>
      <c r="J578" s="15">
        <v>9.5000000000000001E-2</v>
      </c>
      <c r="K578" s="10">
        <f t="shared" si="223"/>
        <v>0.85499999999999998</v>
      </c>
      <c r="L578" s="76" t="s">
        <v>659</v>
      </c>
      <c r="M578" s="77">
        <v>53.15</v>
      </c>
      <c r="N578" s="17">
        <f t="shared" si="224"/>
        <v>74.41</v>
      </c>
      <c r="O578" s="17">
        <f t="shared" si="225"/>
        <v>7.0689500000000001</v>
      </c>
      <c r="P578" s="17">
        <f t="shared" si="226"/>
        <v>63.620550000000001</v>
      </c>
      <c r="Q578" s="17">
        <f t="shared" si="227"/>
        <v>182.42055000000002</v>
      </c>
      <c r="R578" s="49"/>
    </row>
    <row r="579" spans="2:19" x14ac:dyDescent="0.25">
      <c r="B579" s="48" t="str">
        <f>IF(F579&lt;&gt;"",1+MAX($B$22:B578),"")</f>
        <v/>
      </c>
      <c r="C579" s="52"/>
      <c r="D579" s="8"/>
      <c r="E579" s="23"/>
      <c r="F579" s="39"/>
      <c r="G579" s="17"/>
      <c r="H579" s="17">
        <f t="shared" si="221"/>
        <v>0</v>
      </c>
      <c r="I579" s="17">
        <f t="shared" si="222"/>
        <v>0</v>
      </c>
      <c r="J579" s="15"/>
      <c r="K579" s="10">
        <f t="shared" si="223"/>
        <v>0</v>
      </c>
      <c r="L579" s="10"/>
      <c r="M579" s="17"/>
      <c r="N579" s="17">
        <f t="shared" si="224"/>
        <v>0</v>
      </c>
      <c r="O579" s="17">
        <f t="shared" si="225"/>
        <v>0</v>
      </c>
      <c r="P579" s="17">
        <f t="shared" si="226"/>
        <v>0</v>
      </c>
      <c r="Q579" s="17">
        <f t="shared" si="227"/>
        <v>0</v>
      </c>
      <c r="R579" s="49"/>
    </row>
    <row r="580" spans="2:19" x14ac:dyDescent="0.25">
      <c r="B580" s="64" t="str">
        <f>IF(F580&lt;&gt;"",1+MAX($B$22:B579),"")</f>
        <v/>
      </c>
      <c r="C580" s="65"/>
      <c r="D580" s="66" t="s">
        <v>425</v>
      </c>
      <c r="E580" s="23"/>
      <c r="F580" s="39"/>
      <c r="G580" s="17"/>
      <c r="H580" s="17">
        <f t="shared" si="221"/>
        <v>0</v>
      </c>
      <c r="I580" s="17">
        <f t="shared" si="222"/>
        <v>0</v>
      </c>
      <c r="J580" s="15"/>
      <c r="K580" s="10">
        <f t="shared" si="223"/>
        <v>0</v>
      </c>
      <c r="L580" s="10"/>
      <c r="M580" s="17"/>
      <c r="N580" s="17">
        <f t="shared" si="224"/>
        <v>0</v>
      </c>
      <c r="O580" s="17">
        <f t="shared" si="225"/>
        <v>0</v>
      </c>
      <c r="P580" s="17">
        <f t="shared" si="226"/>
        <v>0</v>
      </c>
      <c r="Q580" s="17">
        <f t="shared" si="227"/>
        <v>0</v>
      </c>
      <c r="R580" s="49"/>
    </row>
    <row r="581" spans="2:19" x14ac:dyDescent="0.25">
      <c r="B581" s="48">
        <f>IF(F581&lt;&gt;"",1+MAX($B$22:B580),"")</f>
        <v>365</v>
      </c>
      <c r="C581" s="52" t="s">
        <v>344</v>
      </c>
      <c r="D581" s="8" t="s">
        <v>426</v>
      </c>
      <c r="E581" s="23" t="s">
        <v>79</v>
      </c>
      <c r="F581" s="39">
        <v>104</v>
      </c>
      <c r="G581" s="17">
        <v>7.95</v>
      </c>
      <c r="H581" s="17">
        <f t="shared" si="221"/>
        <v>8.745000000000001</v>
      </c>
      <c r="I581" s="17">
        <f t="shared" si="222"/>
        <v>909.48000000000013</v>
      </c>
      <c r="J581" s="15">
        <v>0.1</v>
      </c>
      <c r="K581" s="10">
        <f t="shared" si="223"/>
        <v>10.4</v>
      </c>
      <c r="L581" s="76" t="s">
        <v>659</v>
      </c>
      <c r="M581" s="77">
        <v>53.15</v>
      </c>
      <c r="N581" s="17">
        <f t="shared" si="224"/>
        <v>74.41</v>
      </c>
      <c r="O581" s="17">
        <f t="shared" si="225"/>
        <v>7.4409999999999998</v>
      </c>
      <c r="P581" s="17">
        <f t="shared" si="226"/>
        <v>773.86400000000003</v>
      </c>
      <c r="Q581" s="17">
        <f t="shared" si="227"/>
        <v>1683.3440000000001</v>
      </c>
      <c r="R581" s="49"/>
    </row>
    <row r="582" spans="2:19" x14ac:dyDescent="0.25">
      <c r="B582" s="48" t="str">
        <f>IF(F582&lt;&gt;"",1+MAX($B$22:B581),"")</f>
        <v/>
      </c>
      <c r="C582" s="52"/>
      <c r="D582" s="51"/>
      <c r="E582" s="23"/>
      <c r="F582" s="39"/>
      <c r="G582" s="17"/>
      <c r="H582" s="17">
        <f t="shared" si="221"/>
        <v>0</v>
      </c>
      <c r="I582" s="17">
        <f t="shared" si="222"/>
        <v>0</v>
      </c>
      <c r="J582" s="15"/>
      <c r="K582" s="10">
        <f t="shared" si="223"/>
        <v>0</v>
      </c>
      <c r="L582" s="10"/>
      <c r="M582" s="17"/>
      <c r="N582" s="17">
        <f t="shared" si="224"/>
        <v>0</v>
      </c>
      <c r="O582" s="17">
        <f t="shared" si="225"/>
        <v>0</v>
      </c>
      <c r="P582" s="17">
        <f t="shared" si="226"/>
        <v>0</v>
      </c>
      <c r="Q582" s="17">
        <f t="shared" si="227"/>
        <v>0</v>
      </c>
      <c r="R582" s="49"/>
    </row>
    <row r="583" spans="2:19" x14ac:dyDescent="0.25">
      <c r="B583" s="64" t="str">
        <f>IF(F583&lt;&gt;"",1+MAX($B$22:B582),"")</f>
        <v/>
      </c>
      <c r="C583" s="65"/>
      <c r="D583" s="66" t="s">
        <v>648</v>
      </c>
      <c r="E583" s="23"/>
      <c r="F583" s="39"/>
      <c r="G583" s="17"/>
      <c r="H583" s="17">
        <f t="shared" si="221"/>
        <v>0</v>
      </c>
      <c r="I583" s="17">
        <f t="shared" si="222"/>
        <v>0</v>
      </c>
      <c r="J583" s="15"/>
      <c r="K583" s="10">
        <f t="shared" si="223"/>
        <v>0</v>
      </c>
      <c r="L583" s="10"/>
      <c r="M583" s="17"/>
      <c r="N583" s="17">
        <f t="shared" si="224"/>
        <v>0</v>
      </c>
      <c r="O583" s="17">
        <f t="shared" si="225"/>
        <v>0</v>
      </c>
      <c r="P583" s="17">
        <f t="shared" si="226"/>
        <v>0</v>
      </c>
      <c r="Q583" s="17">
        <f t="shared" si="227"/>
        <v>0</v>
      </c>
      <c r="R583" s="49"/>
    </row>
    <row r="584" spans="2:19" x14ac:dyDescent="0.25">
      <c r="B584" s="48">
        <f>IF(F584&lt;&gt;"",1+MAX($B$22:B583),"")</f>
        <v>366</v>
      </c>
      <c r="C584" s="123" t="s">
        <v>527</v>
      </c>
      <c r="D584" s="8" t="s">
        <v>528</v>
      </c>
      <c r="E584" s="23" t="s">
        <v>98</v>
      </c>
      <c r="F584" s="39">
        <v>1</v>
      </c>
      <c r="G584" s="73"/>
      <c r="H584" s="73">
        <f t="shared" si="221"/>
        <v>0</v>
      </c>
      <c r="I584" s="73">
        <f t="shared" si="222"/>
        <v>0</v>
      </c>
      <c r="J584" s="15">
        <v>4</v>
      </c>
      <c r="K584" s="10">
        <f t="shared" si="223"/>
        <v>4</v>
      </c>
      <c r="L584" s="10" t="s">
        <v>686</v>
      </c>
      <c r="M584" s="17">
        <v>42.1</v>
      </c>
      <c r="N584" s="17">
        <f t="shared" si="224"/>
        <v>58.94</v>
      </c>
      <c r="O584" s="17">
        <f t="shared" si="225"/>
        <v>235.76</v>
      </c>
      <c r="P584" s="17">
        <f t="shared" si="226"/>
        <v>235.76</v>
      </c>
      <c r="Q584" s="17">
        <f t="shared" si="227"/>
        <v>235.76</v>
      </c>
      <c r="R584" s="49"/>
      <c r="S584" s="12"/>
    </row>
    <row r="585" spans="2:19" x14ac:dyDescent="0.25">
      <c r="B585" s="48">
        <f>IF(F585&lt;&gt;"",1+MAX($B$22:B584),"")</f>
        <v>367</v>
      </c>
      <c r="C585" s="123"/>
      <c r="D585" s="8" t="s">
        <v>529</v>
      </c>
      <c r="E585" s="23" t="s">
        <v>98</v>
      </c>
      <c r="F585" s="39">
        <v>1</v>
      </c>
      <c r="G585" s="73"/>
      <c r="H585" s="73">
        <f t="shared" si="221"/>
        <v>0</v>
      </c>
      <c r="I585" s="73">
        <f t="shared" si="222"/>
        <v>0</v>
      </c>
      <c r="J585" s="15">
        <v>4</v>
      </c>
      <c r="K585" s="10">
        <f t="shared" ref="K585:K626" si="228">F585*J585</f>
        <v>4</v>
      </c>
      <c r="L585" s="10" t="s">
        <v>686</v>
      </c>
      <c r="M585" s="17">
        <v>42.1</v>
      </c>
      <c r="N585" s="17">
        <f t="shared" si="224"/>
        <v>58.94</v>
      </c>
      <c r="O585" s="17">
        <f t="shared" si="225"/>
        <v>235.76</v>
      </c>
      <c r="P585" s="17">
        <f t="shared" si="226"/>
        <v>235.76</v>
      </c>
      <c r="Q585" s="17">
        <f t="shared" si="227"/>
        <v>235.76</v>
      </c>
      <c r="R585" s="49"/>
      <c r="S585" s="12"/>
    </row>
    <row r="586" spans="2:19" x14ac:dyDescent="0.25">
      <c r="B586" s="48">
        <f>IF(F586&lt;&gt;"",1+MAX($B$22:B585),"")</f>
        <v>368</v>
      </c>
      <c r="C586" s="123"/>
      <c r="D586" s="8" t="s">
        <v>530</v>
      </c>
      <c r="E586" s="23" t="s">
        <v>98</v>
      </c>
      <c r="F586" s="39">
        <v>1</v>
      </c>
      <c r="G586" s="73"/>
      <c r="H586" s="73">
        <f t="shared" si="221"/>
        <v>0</v>
      </c>
      <c r="I586" s="73">
        <f t="shared" si="222"/>
        <v>0</v>
      </c>
      <c r="J586" s="15">
        <v>4</v>
      </c>
      <c r="K586" s="10">
        <f t="shared" si="228"/>
        <v>4</v>
      </c>
      <c r="L586" s="10" t="s">
        <v>686</v>
      </c>
      <c r="M586" s="17">
        <v>42.1</v>
      </c>
      <c r="N586" s="17">
        <f t="shared" si="224"/>
        <v>58.94</v>
      </c>
      <c r="O586" s="17">
        <f t="shared" si="225"/>
        <v>235.76</v>
      </c>
      <c r="P586" s="17">
        <f t="shared" si="226"/>
        <v>235.76</v>
      </c>
      <c r="Q586" s="17">
        <f t="shared" si="227"/>
        <v>235.76</v>
      </c>
      <c r="R586" s="49"/>
      <c r="S586" s="12"/>
    </row>
    <row r="587" spans="2:19" x14ac:dyDescent="0.25">
      <c r="B587" s="48">
        <f>IF(F587&lt;&gt;"",1+MAX($B$22:B586),"")</f>
        <v>369</v>
      </c>
      <c r="C587" s="123"/>
      <c r="D587" s="8" t="s">
        <v>531</v>
      </c>
      <c r="E587" s="23" t="s">
        <v>98</v>
      </c>
      <c r="F587" s="39">
        <v>1</v>
      </c>
      <c r="G587" s="73"/>
      <c r="H587" s="73">
        <f t="shared" si="221"/>
        <v>0</v>
      </c>
      <c r="I587" s="73">
        <f t="shared" si="222"/>
        <v>0</v>
      </c>
      <c r="J587" s="15">
        <v>2</v>
      </c>
      <c r="K587" s="10">
        <f t="shared" si="228"/>
        <v>2</v>
      </c>
      <c r="L587" s="10" t="s">
        <v>686</v>
      </c>
      <c r="M587" s="17">
        <v>42.1</v>
      </c>
      <c r="N587" s="17">
        <f t="shared" si="224"/>
        <v>58.94</v>
      </c>
      <c r="O587" s="17">
        <f t="shared" si="225"/>
        <v>117.88</v>
      </c>
      <c r="P587" s="17">
        <f t="shared" si="226"/>
        <v>117.88</v>
      </c>
      <c r="Q587" s="17">
        <f t="shared" si="227"/>
        <v>117.88</v>
      </c>
      <c r="R587" s="49"/>
      <c r="S587" s="12"/>
    </row>
    <row r="588" spans="2:19" x14ac:dyDescent="0.25">
      <c r="B588" s="48">
        <f>IF(F588&lt;&gt;"",1+MAX($B$22:B587),"")</f>
        <v>370</v>
      </c>
      <c r="C588" s="123"/>
      <c r="D588" s="8" t="s">
        <v>532</v>
      </c>
      <c r="E588" s="23" t="s">
        <v>98</v>
      </c>
      <c r="F588" s="39">
        <v>1</v>
      </c>
      <c r="G588" s="73"/>
      <c r="H588" s="73">
        <f t="shared" si="221"/>
        <v>0</v>
      </c>
      <c r="I588" s="73">
        <f t="shared" si="222"/>
        <v>0</v>
      </c>
      <c r="J588" s="15">
        <v>2</v>
      </c>
      <c r="K588" s="10">
        <f t="shared" si="228"/>
        <v>2</v>
      </c>
      <c r="L588" s="10" t="s">
        <v>686</v>
      </c>
      <c r="M588" s="17">
        <v>42.1</v>
      </c>
      <c r="N588" s="17">
        <f t="shared" si="224"/>
        <v>58.94</v>
      </c>
      <c r="O588" s="17">
        <f t="shared" si="225"/>
        <v>117.88</v>
      </c>
      <c r="P588" s="17">
        <f t="shared" si="226"/>
        <v>117.88</v>
      </c>
      <c r="Q588" s="17">
        <f t="shared" si="227"/>
        <v>117.88</v>
      </c>
      <c r="R588" s="49"/>
      <c r="S588" s="12"/>
    </row>
    <row r="589" spans="2:19" x14ac:dyDescent="0.25">
      <c r="B589" s="48">
        <f>IF(F589&lt;&gt;"",1+MAX($B$22:B588),"")</f>
        <v>371</v>
      </c>
      <c r="C589" s="123"/>
      <c r="D589" s="8" t="s">
        <v>533</v>
      </c>
      <c r="E589" s="23" t="s">
        <v>98</v>
      </c>
      <c r="F589" s="39">
        <v>1</v>
      </c>
      <c r="G589" s="73"/>
      <c r="H589" s="73">
        <f t="shared" si="221"/>
        <v>0</v>
      </c>
      <c r="I589" s="73">
        <f t="shared" si="222"/>
        <v>0</v>
      </c>
      <c r="J589" s="15">
        <v>2</v>
      </c>
      <c r="K589" s="10">
        <f t="shared" si="228"/>
        <v>2</v>
      </c>
      <c r="L589" s="10" t="s">
        <v>686</v>
      </c>
      <c r="M589" s="17">
        <v>42.1</v>
      </c>
      <c r="N589" s="17">
        <f t="shared" si="224"/>
        <v>58.94</v>
      </c>
      <c r="O589" s="17">
        <f t="shared" si="225"/>
        <v>117.88</v>
      </c>
      <c r="P589" s="17">
        <f t="shared" si="226"/>
        <v>117.88</v>
      </c>
      <c r="Q589" s="17">
        <f t="shared" si="227"/>
        <v>117.88</v>
      </c>
      <c r="R589" s="49"/>
      <c r="S589" s="12"/>
    </row>
    <row r="590" spans="2:19" x14ac:dyDescent="0.25">
      <c r="B590" s="48">
        <f>IF(F590&lt;&gt;"",1+MAX($B$22:B589),"")</f>
        <v>372</v>
      </c>
      <c r="C590" s="123"/>
      <c r="D590" s="8" t="s">
        <v>534</v>
      </c>
      <c r="E590" s="23" t="s">
        <v>98</v>
      </c>
      <c r="F590" s="39">
        <v>1</v>
      </c>
      <c r="G590" s="73"/>
      <c r="H590" s="73">
        <f t="shared" si="221"/>
        <v>0</v>
      </c>
      <c r="I590" s="73">
        <f t="shared" si="222"/>
        <v>0</v>
      </c>
      <c r="J590" s="15">
        <v>4</v>
      </c>
      <c r="K590" s="10">
        <f t="shared" si="228"/>
        <v>4</v>
      </c>
      <c r="L590" s="10" t="s">
        <v>686</v>
      </c>
      <c r="M590" s="17">
        <v>42.1</v>
      </c>
      <c r="N590" s="17">
        <f t="shared" si="224"/>
        <v>58.94</v>
      </c>
      <c r="O590" s="17">
        <f t="shared" si="225"/>
        <v>235.76</v>
      </c>
      <c r="P590" s="17">
        <f t="shared" si="226"/>
        <v>235.76</v>
      </c>
      <c r="Q590" s="17">
        <f t="shared" si="227"/>
        <v>235.76</v>
      </c>
      <c r="R590" s="49"/>
      <c r="S590" s="12"/>
    </row>
    <row r="591" spans="2:19" x14ac:dyDescent="0.25">
      <c r="B591" s="48">
        <f>IF(F591&lt;&gt;"",1+MAX($B$22:B590),"")</f>
        <v>373</v>
      </c>
      <c r="C591" s="123"/>
      <c r="D591" s="8" t="s">
        <v>535</v>
      </c>
      <c r="E591" s="23" t="s">
        <v>98</v>
      </c>
      <c r="F591" s="39">
        <v>1</v>
      </c>
      <c r="G591" s="73"/>
      <c r="H591" s="73">
        <f t="shared" si="221"/>
        <v>0</v>
      </c>
      <c r="I591" s="73">
        <f t="shared" si="222"/>
        <v>0</v>
      </c>
      <c r="J591" s="15">
        <v>4</v>
      </c>
      <c r="K591" s="10">
        <f t="shared" si="228"/>
        <v>4</v>
      </c>
      <c r="L591" s="10" t="s">
        <v>686</v>
      </c>
      <c r="M591" s="17">
        <v>42.1</v>
      </c>
      <c r="N591" s="17">
        <f t="shared" si="224"/>
        <v>58.94</v>
      </c>
      <c r="O591" s="17">
        <f t="shared" si="225"/>
        <v>235.76</v>
      </c>
      <c r="P591" s="17">
        <f t="shared" si="226"/>
        <v>235.76</v>
      </c>
      <c r="Q591" s="17">
        <f t="shared" si="227"/>
        <v>235.76</v>
      </c>
      <c r="R591" s="49"/>
      <c r="S591" s="12"/>
    </row>
    <row r="592" spans="2:19" x14ac:dyDescent="0.25">
      <c r="B592" s="48">
        <f>IF(F592&lt;&gt;"",1+MAX($B$22:B591),"")</f>
        <v>374</v>
      </c>
      <c r="C592" s="123"/>
      <c r="D592" s="8" t="s">
        <v>536</v>
      </c>
      <c r="E592" s="23" t="s">
        <v>98</v>
      </c>
      <c r="F592" s="39">
        <v>1</v>
      </c>
      <c r="G592" s="73"/>
      <c r="H592" s="73">
        <f t="shared" si="221"/>
        <v>0</v>
      </c>
      <c r="I592" s="73">
        <f t="shared" si="222"/>
        <v>0</v>
      </c>
      <c r="J592" s="15">
        <v>4</v>
      </c>
      <c r="K592" s="10">
        <f t="shared" si="228"/>
        <v>4</v>
      </c>
      <c r="L592" s="10" t="s">
        <v>686</v>
      </c>
      <c r="M592" s="17">
        <v>42.1</v>
      </c>
      <c r="N592" s="17">
        <f t="shared" si="224"/>
        <v>58.94</v>
      </c>
      <c r="O592" s="17">
        <f t="shared" si="225"/>
        <v>235.76</v>
      </c>
      <c r="P592" s="17">
        <f t="shared" si="226"/>
        <v>235.76</v>
      </c>
      <c r="Q592" s="17">
        <f t="shared" si="227"/>
        <v>235.76</v>
      </c>
      <c r="R592" s="49"/>
      <c r="S592" s="12"/>
    </row>
    <row r="593" spans="2:19" x14ac:dyDescent="0.25">
      <c r="B593" s="48">
        <f>IF(F593&lt;&gt;"",1+MAX($B$22:B592),"")</f>
        <v>375</v>
      </c>
      <c r="C593" s="123"/>
      <c r="D593" s="8" t="s">
        <v>537</v>
      </c>
      <c r="E593" s="23" t="s">
        <v>98</v>
      </c>
      <c r="F593" s="39">
        <v>1</v>
      </c>
      <c r="G593" s="73"/>
      <c r="H593" s="73">
        <f t="shared" si="221"/>
        <v>0</v>
      </c>
      <c r="I593" s="73">
        <f t="shared" si="222"/>
        <v>0</v>
      </c>
      <c r="J593" s="15">
        <v>2</v>
      </c>
      <c r="K593" s="10">
        <f t="shared" si="228"/>
        <v>2</v>
      </c>
      <c r="L593" s="10" t="s">
        <v>686</v>
      </c>
      <c r="M593" s="17">
        <v>42.1</v>
      </c>
      <c r="N593" s="17">
        <f t="shared" si="224"/>
        <v>58.94</v>
      </c>
      <c r="O593" s="17">
        <f t="shared" si="225"/>
        <v>117.88</v>
      </c>
      <c r="P593" s="17">
        <f t="shared" si="226"/>
        <v>117.88</v>
      </c>
      <c r="Q593" s="17">
        <f t="shared" si="227"/>
        <v>117.88</v>
      </c>
      <c r="R593" s="49"/>
      <c r="S593" s="12"/>
    </row>
    <row r="594" spans="2:19" x14ac:dyDescent="0.25">
      <c r="B594" s="48">
        <f>IF(F594&lt;&gt;"",1+MAX($B$22:B593),"")</f>
        <v>376</v>
      </c>
      <c r="C594" s="123"/>
      <c r="D594" s="8" t="s">
        <v>538</v>
      </c>
      <c r="E594" s="23" t="s">
        <v>98</v>
      </c>
      <c r="F594" s="39">
        <v>1</v>
      </c>
      <c r="G594" s="73"/>
      <c r="H594" s="73">
        <f t="shared" si="221"/>
        <v>0</v>
      </c>
      <c r="I594" s="73">
        <f t="shared" si="222"/>
        <v>0</v>
      </c>
      <c r="J594" s="15">
        <v>4</v>
      </c>
      <c r="K594" s="10">
        <f t="shared" si="228"/>
        <v>4</v>
      </c>
      <c r="L594" s="10" t="s">
        <v>686</v>
      </c>
      <c r="M594" s="17">
        <v>42.1</v>
      </c>
      <c r="N594" s="17">
        <f t="shared" si="224"/>
        <v>58.94</v>
      </c>
      <c r="O594" s="17">
        <f t="shared" si="225"/>
        <v>235.76</v>
      </c>
      <c r="P594" s="17">
        <f t="shared" si="226"/>
        <v>235.76</v>
      </c>
      <c r="Q594" s="17">
        <f t="shared" si="227"/>
        <v>235.76</v>
      </c>
      <c r="R594" s="49"/>
      <c r="S594" s="12"/>
    </row>
    <row r="595" spans="2:19" x14ac:dyDescent="0.25">
      <c r="B595" s="48">
        <f>IF(F595&lt;&gt;"",1+MAX($B$22:B594),"")</f>
        <v>377</v>
      </c>
      <c r="C595" s="123"/>
      <c r="D595" s="8" t="s">
        <v>539</v>
      </c>
      <c r="E595" s="23" t="s">
        <v>98</v>
      </c>
      <c r="F595" s="39">
        <v>1</v>
      </c>
      <c r="G595" s="73"/>
      <c r="H595" s="73">
        <f t="shared" si="221"/>
        <v>0</v>
      </c>
      <c r="I595" s="73">
        <f t="shared" si="222"/>
        <v>0</v>
      </c>
      <c r="J595" s="15">
        <v>4</v>
      </c>
      <c r="K595" s="10">
        <f t="shared" si="228"/>
        <v>4</v>
      </c>
      <c r="L595" s="10" t="s">
        <v>686</v>
      </c>
      <c r="M595" s="17">
        <v>42.1</v>
      </c>
      <c r="N595" s="17">
        <f t="shared" si="224"/>
        <v>58.94</v>
      </c>
      <c r="O595" s="17">
        <f t="shared" si="225"/>
        <v>235.76</v>
      </c>
      <c r="P595" s="17">
        <f t="shared" si="226"/>
        <v>235.76</v>
      </c>
      <c r="Q595" s="17">
        <f t="shared" si="227"/>
        <v>235.76</v>
      </c>
      <c r="R595" s="49"/>
      <c r="S595" s="12"/>
    </row>
    <row r="596" spans="2:19" x14ac:dyDescent="0.25">
      <c r="B596" s="48">
        <f>IF(F596&lt;&gt;"",1+MAX($B$22:B595),"")</f>
        <v>378</v>
      </c>
      <c r="C596" s="123"/>
      <c r="D596" s="8" t="s">
        <v>540</v>
      </c>
      <c r="E596" s="23" t="s">
        <v>98</v>
      </c>
      <c r="F596" s="39">
        <v>15</v>
      </c>
      <c r="G596" s="73"/>
      <c r="H596" s="73">
        <f t="shared" si="221"/>
        <v>0</v>
      </c>
      <c r="I596" s="73">
        <f t="shared" si="222"/>
        <v>0</v>
      </c>
      <c r="J596" s="15">
        <v>0.5</v>
      </c>
      <c r="K596" s="10">
        <f t="shared" si="228"/>
        <v>7.5</v>
      </c>
      <c r="L596" s="10" t="s">
        <v>686</v>
      </c>
      <c r="M596" s="17">
        <v>42.1</v>
      </c>
      <c r="N596" s="17">
        <f t="shared" si="224"/>
        <v>58.94</v>
      </c>
      <c r="O596" s="17">
        <f t="shared" si="225"/>
        <v>29.47</v>
      </c>
      <c r="P596" s="17">
        <f t="shared" si="226"/>
        <v>442.04999999999995</v>
      </c>
      <c r="Q596" s="17">
        <f t="shared" si="227"/>
        <v>442.04999999999995</v>
      </c>
      <c r="R596" s="49"/>
      <c r="S596" s="12"/>
    </row>
    <row r="597" spans="2:19" x14ac:dyDescent="0.25">
      <c r="B597" s="48">
        <f>IF(F597&lt;&gt;"",1+MAX($B$22:B596),"")</f>
        <v>379</v>
      </c>
      <c r="C597" s="123"/>
      <c r="D597" s="8" t="s">
        <v>541</v>
      </c>
      <c r="E597" s="23" t="s">
        <v>98</v>
      </c>
      <c r="F597" s="39">
        <v>21</v>
      </c>
      <c r="G597" s="73"/>
      <c r="H597" s="73">
        <f t="shared" si="221"/>
        <v>0</v>
      </c>
      <c r="I597" s="73">
        <f t="shared" si="222"/>
        <v>0</v>
      </c>
      <c r="J597" s="15">
        <v>0.5</v>
      </c>
      <c r="K597" s="10">
        <f t="shared" si="228"/>
        <v>10.5</v>
      </c>
      <c r="L597" s="10" t="s">
        <v>686</v>
      </c>
      <c r="M597" s="17">
        <v>42.1</v>
      </c>
      <c r="N597" s="17">
        <f t="shared" si="224"/>
        <v>58.94</v>
      </c>
      <c r="O597" s="17">
        <f t="shared" si="225"/>
        <v>29.47</v>
      </c>
      <c r="P597" s="17">
        <f t="shared" si="226"/>
        <v>618.87</v>
      </c>
      <c r="Q597" s="17">
        <f t="shared" si="227"/>
        <v>618.87</v>
      </c>
      <c r="R597" s="49"/>
      <c r="S597" s="12"/>
    </row>
    <row r="598" spans="2:19" x14ac:dyDescent="0.25">
      <c r="B598" s="48">
        <f>IF(F598&lt;&gt;"",1+MAX($B$22:B597),"")</f>
        <v>380</v>
      </c>
      <c r="C598" s="123"/>
      <c r="D598" s="8" t="s">
        <v>542</v>
      </c>
      <c r="E598" s="23" t="s">
        <v>98</v>
      </c>
      <c r="F598" s="39">
        <v>8</v>
      </c>
      <c r="G598" s="73"/>
      <c r="H598" s="73">
        <f t="shared" si="221"/>
        <v>0</v>
      </c>
      <c r="I598" s="73">
        <f t="shared" si="222"/>
        <v>0</v>
      </c>
      <c r="J598" s="15">
        <v>0.5</v>
      </c>
      <c r="K598" s="10">
        <f t="shared" si="228"/>
        <v>4</v>
      </c>
      <c r="L598" s="10" t="s">
        <v>686</v>
      </c>
      <c r="M598" s="17">
        <v>42.1</v>
      </c>
      <c r="N598" s="17">
        <f t="shared" si="224"/>
        <v>58.94</v>
      </c>
      <c r="O598" s="17">
        <f t="shared" si="225"/>
        <v>29.47</v>
      </c>
      <c r="P598" s="17">
        <f t="shared" si="226"/>
        <v>235.76</v>
      </c>
      <c r="Q598" s="17">
        <f t="shared" si="227"/>
        <v>235.76</v>
      </c>
      <c r="R598" s="49"/>
      <c r="S598" s="12"/>
    </row>
    <row r="599" spans="2:19" x14ac:dyDescent="0.25">
      <c r="B599" s="48">
        <f>IF(F599&lt;&gt;"",1+MAX($B$22:B598),"")</f>
        <v>381</v>
      </c>
      <c r="C599" s="123"/>
      <c r="D599" s="8" t="s">
        <v>543</v>
      </c>
      <c r="E599" s="23" t="s">
        <v>98</v>
      </c>
      <c r="F599" s="39">
        <v>22</v>
      </c>
      <c r="G599" s="73"/>
      <c r="H599" s="73">
        <f t="shared" si="221"/>
        <v>0</v>
      </c>
      <c r="I599" s="73">
        <f t="shared" si="222"/>
        <v>0</v>
      </c>
      <c r="J599" s="15">
        <v>0.5</v>
      </c>
      <c r="K599" s="10">
        <f t="shared" si="228"/>
        <v>11</v>
      </c>
      <c r="L599" s="10" t="s">
        <v>686</v>
      </c>
      <c r="M599" s="17">
        <v>42.1</v>
      </c>
      <c r="N599" s="17">
        <f t="shared" si="224"/>
        <v>58.94</v>
      </c>
      <c r="O599" s="17">
        <f t="shared" si="225"/>
        <v>29.47</v>
      </c>
      <c r="P599" s="17">
        <f t="shared" si="226"/>
        <v>648.33999999999992</v>
      </c>
      <c r="Q599" s="17">
        <f t="shared" si="227"/>
        <v>648.33999999999992</v>
      </c>
      <c r="R599" s="49"/>
      <c r="S599" s="12"/>
    </row>
    <row r="600" spans="2:19" x14ac:dyDescent="0.25">
      <c r="B600" s="48">
        <f>IF(F600&lt;&gt;"",1+MAX($B$22:B599),"")</f>
        <v>382</v>
      </c>
      <c r="C600" s="123"/>
      <c r="D600" s="8" t="s">
        <v>544</v>
      </c>
      <c r="E600" s="23" t="s">
        <v>98</v>
      </c>
      <c r="F600" s="39">
        <v>8</v>
      </c>
      <c r="G600" s="73"/>
      <c r="H600" s="73">
        <f t="shared" si="221"/>
        <v>0</v>
      </c>
      <c r="I600" s="73">
        <f t="shared" si="222"/>
        <v>0</v>
      </c>
      <c r="J600" s="15">
        <v>0.5</v>
      </c>
      <c r="K600" s="10">
        <f t="shared" si="228"/>
        <v>4</v>
      </c>
      <c r="L600" s="10" t="s">
        <v>686</v>
      </c>
      <c r="M600" s="17">
        <v>42.1</v>
      </c>
      <c r="N600" s="17">
        <f t="shared" si="224"/>
        <v>58.94</v>
      </c>
      <c r="O600" s="17">
        <f t="shared" si="225"/>
        <v>29.47</v>
      </c>
      <c r="P600" s="17">
        <f t="shared" si="226"/>
        <v>235.76</v>
      </c>
      <c r="Q600" s="17">
        <f t="shared" si="227"/>
        <v>235.76</v>
      </c>
      <c r="R600" s="49"/>
      <c r="S600" s="12"/>
    </row>
    <row r="601" spans="2:19" x14ac:dyDescent="0.25">
      <c r="B601" s="48">
        <f>IF(F601&lt;&gt;"",1+MAX($B$22:B600),"")</f>
        <v>383</v>
      </c>
      <c r="C601" s="123"/>
      <c r="D601" s="8" t="s">
        <v>545</v>
      </c>
      <c r="E601" s="23" t="s">
        <v>98</v>
      </c>
      <c r="F601" s="39">
        <v>6</v>
      </c>
      <c r="G601" s="73"/>
      <c r="H601" s="73">
        <f t="shared" si="221"/>
        <v>0</v>
      </c>
      <c r="I601" s="73">
        <f t="shared" si="222"/>
        <v>0</v>
      </c>
      <c r="J601" s="15">
        <v>0.5</v>
      </c>
      <c r="K601" s="10">
        <f t="shared" si="228"/>
        <v>3</v>
      </c>
      <c r="L601" s="10" t="s">
        <v>686</v>
      </c>
      <c r="M601" s="17">
        <v>42.1</v>
      </c>
      <c r="N601" s="17">
        <f t="shared" si="224"/>
        <v>58.94</v>
      </c>
      <c r="O601" s="17">
        <f t="shared" si="225"/>
        <v>29.47</v>
      </c>
      <c r="P601" s="17">
        <f t="shared" si="226"/>
        <v>176.82</v>
      </c>
      <c r="Q601" s="17">
        <f t="shared" si="227"/>
        <v>176.82</v>
      </c>
      <c r="R601" s="49"/>
      <c r="S601" s="12"/>
    </row>
    <row r="602" spans="2:19" x14ac:dyDescent="0.25">
      <c r="B602" s="48">
        <f>IF(F602&lt;&gt;"",1+MAX($B$22:B601),"")</f>
        <v>384</v>
      </c>
      <c r="C602" s="123"/>
      <c r="D602" s="8" t="s">
        <v>546</v>
      </c>
      <c r="E602" s="23" t="s">
        <v>98</v>
      </c>
      <c r="F602" s="39">
        <v>4</v>
      </c>
      <c r="G602" s="73"/>
      <c r="H602" s="73">
        <f t="shared" si="221"/>
        <v>0</v>
      </c>
      <c r="I602" s="73">
        <f t="shared" si="222"/>
        <v>0</v>
      </c>
      <c r="J602" s="15">
        <v>0.5</v>
      </c>
      <c r="K602" s="10">
        <f t="shared" si="228"/>
        <v>2</v>
      </c>
      <c r="L602" s="10" t="s">
        <v>686</v>
      </c>
      <c r="M602" s="17">
        <v>42.1</v>
      </c>
      <c r="N602" s="17">
        <f t="shared" si="224"/>
        <v>58.94</v>
      </c>
      <c r="O602" s="17">
        <f t="shared" si="225"/>
        <v>29.47</v>
      </c>
      <c r="P602" s="17">
        <f t="shared" si="226"/>
        <v>117.88</v>
      </c>
      <c r="Q602" s="17">
        <f t="shared" si="227"/>
        <v>117.88</v>
      </c>
      <c r="R602" s="49"/>
      <c r="S602" s="12"/>
    </row>
    <row r="603" spans="2:19" x14ac:dyDescent="0.25">
      <c r="B603" s="48">
        <f>IF(F603&lt;&gt;"",1+MAX($B$22:B602),"")</f>
        <v>385</v>
      </c>
      <c r="C603" s="123"/>
      <c r="D603" s="8" t="s">
        <v>547</v>
      </c>
      <c r="E603" s="23" t="s">
        <v>98</v>
      </c>
      <c r="F603" s="39">
        <v>1</v>
      </c>
      <c r="G603" s="73"/>
      <c r="H603" s="73">
        <f t="shared" si="221"/>
        <v>0</v>
      </c>
      <c r="I603" s="73">
        <f t="shared" si="222"/>
        <v>0</v>
      </c>
      <c r="J603" s="15">
        <v>0.5</v>
      </c>
      <c r="K603" s="10">
        <f t="shared" si="228"/>
        <v>0.5</v>
      </c>
      <c r="L603" s="10" t="s">
        <v>686</v>
      </c>
      <c r="M603" s="17">
        <v>42.1</v>
      </c>
      <c r="N603" s="17">
        <f t="shared" si="224"/>
        <v>58.94</v>
      </c>
      <c r="O603" s="17">
        <f t="shared" si="225"/>
        <v>29.47</v>
      </c>
      <c r="P603" s="17">
        <f t="shared" si="226"/>
        <v>29.47</v>
      </c>
      <c r="Q603" s="17">
        <f t="shared" si="227"/>
        <v>29.47</v>
      </c>
      <c r="R603" s="49"/>
      <c r="S603" s="12"/>
    </row>
    <row r="604" spans="2:19" x14ac:dyDescent="0.25">
      <c r="B604" s="48">
        <f>IF(F604&lt;&gt;"",1+MAX($B$22:B603),"")</f>
        <v>386</v>
      </c>
      <c r="C604" s="123"/>
      <c r="D604" s="8" t="s">
        <v>548</v>
      </c>
      <c r="E604" s="23" t="s">
        <v>98</v>
      </c>
      <c r="F604" s="39">
        <v>1</v>
      </c>
      <c r="G604" s="73"/>
      <c r="H604" s="73">
        <f t="shared" si="221"/>
        <v>0</v>
      </c>
      <c r="I604" s="73">
        <f t="shared" si="222"/>
        <v>0</v>
      </c>
      <c r="J604" s="15">
        <v>2</v>
      </c>
      <c r="K604" s="10">
        <f t="shared" si="228"/>
        <v>2</v>
      </c>
      <c r="L604" s="10" t="s">
        <v>686</v>
      </c>
      <c r="M604" s="17">
        <v>42.1</v>
      </c>
      <c r="N604" s="17">
        <f t="shared" si="224"/>
        <v>58.94</v>
      </c>
      <c r="O604" s="17">
        <f t="shared" si="225"/>
        <v>117.88</v>
      </c>
      <c r="P604" s="17">
        <f t="shared" si="226"/>
        <v>117.88</v>
      </c>
      <c r="Q604" s="17">
        <f t="shared" si="227"/>
        <v>117.88</v>
      </c>
      <c r="R604" s="49"/>
      <c r="S604" s="12"/>
    </row>
    <row r="605" spans="2:19" x14ac:dyDescent="0.25">
      <c r="B605" s="48">
        <f>IF(F605&lt;&gt;"",1+MAX($B$22:B604),"")</f>
        <v>387</v>
      </c>
      <c r="C605" s="123"/>
      <c r="D605" s="8" t="s">
        <v>549</v>
      </c>
      <c r="E605" s="23" t="s">
        <v>98</v>
      </c>
      <c r="F605" s="39">
        <v>2</v>
      </c>
      <c r="G605" s="73"/>
      <c r="H605" s="73">
        <f t="shared" si="221"/>
        <v>0</v>
      </c>
      <c r="I605" s="73">
        <f t="shared" si="222"/>
        <v>0</v>
      </c>
      <c r="J605" s="15">
        <v>2</v>
      </c>
      <c r="K605" s="10">
        <f t="shared" si="228"/>
        <v>4</v>
      </c>
      <c r="L605" s="10" t="s">
        <v>686</v>
      </c>
      <c r="M605" s="17">
        <v>42.1</v>
      </c>
      <c r="N605" s="17">
        <f t="shared" si="224"/>
        <v>58.94</v>
      </c>
      <c r="O605" s="17">
        <f t="shared" si="225"/>
        <v>117.88</v>
      </c>
      <c r="P605" s="17">
        <f t="shared" si="226"/>
        <v>235.76</v>
      </c>
      <c r="Q605" s="17">
        <f t="shared" si="227"/>
        <v>235.76</v>
      </c>
      <c r="R605" s="49"/>
      <c r="S605" s="12"/>
    </row>
    <row r="606" spans="2:19" x14ac:dyDescent="0.25">
      <c r="B606" s="48">
        <f>IF(F606&lt;&gt;"",1+MAX($B$22:B605),"")</f>
        <v>388</v>
      </c>
      <c r="C606" s="123"/>
      <c r="D606" s="8" t="s">
        <v>550</v>
      </c>
      <c r="E606" s="23" t="s">
        <v>98</v>
      </c>
      <c r="F606" s="39">
        <v>2</v>
      </c>
      <c r="G606" s="73"/>
      <c r="H606" s="73">
        <f t="shared" si="221"/>
        <v>0</v>
      </c>
      <c r="I606" s="73">
        <f t="shared" si="222"/>
        <v>0</v>
      </c>
      <c r="J606" s="15">
        <v>2</v>
      </c>
      <c r="K606" s="10">
        <f t="shared" si="228"/>
        <v>4</v>
      </c>
      <c r="L606" s="10" t="s">
        <v>686</v>
      </c>
      <c r="M606" s="17">
        <v>42.1</v>
      </c>
      <c r="N606" s="17">
        <f t="shared" si="224"/>
        <v>58.94</v>
      </c>
      <c r="O606" s="17">
        <f t="shared" si="225"/>
        <v>117.88</v>
      </c>
      <c r="P606" s="17">
        <f t="shared" si="226"/>
        <v>235.76</v>
      </c>
      <c r="Q606" s="17">
        <f t="shared" si="227"/>
        <v>235.76</v>
      </c>
      <c r="R606" s="49"/>
      <c r="S606" s="12"/>
    </row>
    <row r="607" spans="2:19" x14ac:dyDescent="0.25">
      <c r="B607" s="48">
        <f>IF(F607&lt;&gt;"",1+MAX($B$22:B606),"")</f>
        <v>389</v>
      </c>
      <c r="C607" s="123"/>
      <c r="D607" s="8" t="s">
        <v>551</v>
      </c>
      <c r="E607" s="23" t="s">
        <v>98</v>
      </c>
      <c r="F607" s="39">
        <v>1</v>
      </c>
      <c r="G607" s="73"/>
      <c r="H607" s="73">
        <f t="shared" si="221"/>
        <v>0</v>
      </c>
      <c r="I607" s="73">
        <f t="shared" si="222"/>
        <v>0</v>
      </c>
      <c r="J607" s="15">
        <v>2</v>
      </c>
      <c r="K607" s="10">
        <f t="shared" si="228"/>
        <v>2</v>
      </c>
      <c r="L607" s="10" t="s">
        <v>686</v>
      </c>
      <c r="M607" s="17">
        <v>42.1</v>
      </c>
      <c r="N607" s="17">
        <f t="shared" si="224"/>
        <v>58.94</v>
      </c>
      <c r="O607" s="17">
        <f t="shared" si="225"/>
        <v>117.88</v>
      </c>
      <c r="P607" s="17">
        <f t="shared" si="226"/>
        <v>117.88</v>
      </c>
      <c r="Q607" s="17">
        <f t="shared" si="227"/>
        <v>117.88</v>
      </c>
      <c r="R607" s="49"/>
      <c r="S607" s="12"/>
    </row>
    <row r="608" spans="2:19" x14ac:dyDescent="0.25">
      <c r="B608" s="48">
        <f>IF(F608&lt;&gt;"",1+MAX($B$22:B607),"")</f>
        <v>390</v>
      </c>
      <c r="C608" s="123"/>
      <c r="D608" s="8" t="s">
        <v>552</v>
      </c>
      <c r="E608" s="23" t="s">
        <v>98</v>
      </c>
      <c r="F608" s="39">
        <v>1</v>
      </c>
      <c r="G608" s="73"/>
      <c r="H608" s="73">
        <f t="shared" si="221"/>
        <v>0</v>
      </c>
      <c r="I608" s="73">
        <f t="shared" si="222"/>
        <v>0</v>
      </c>
      <c r="J608" s="15">
        <v>2</v>
      </c>
      <c r="K608" s="10">
        <f t="shared" si="228"/>
        <v>2</v>
      </c>
      <c r="L608" s="10" t="s">
        <v>686</v>
      </c>
      <c r="M608" s="17">
        <v>42.1</v>
      </c>
      <c r="N608" s="17">
        <f t="shared" si="224"/>
        <v>58.94</v>
      </c>
      <c r="O608" s="17">
        <f t="shared" si="225"/>
        <v>117.88</v>
      </c>
      <c r="P608" s="17">
        <f t="shared" si="226"/>
        <v>117.88</v>
      </c>
      <c r="Q608" s="17">
        <f t="shared" si="227"/>
        <v>117.88</v>
      </c>
      <c r="R608" s="49"/>
      <c r="S608" s="12"/>
    </row>
    <row r="609" spans="2:19" x14ac:dyDescent="0.25">
      <c r="B609" s="48">
        <f>IF(F609&lt;&gt;"",1+MAX($B$22:B608),"")</f>
        <v>391</v>
      </c>
      <c r="C609" s="123"/>
      <c r="D609" s="8" t="s">
        <v>553</v>
      </c>
      <c r="E609" s="23" t="s">
        <v>98</v>
      </c>
      <c r="F609" s="39">
        <v>1</v>
      </c>
      <c r="G609" s="73"/>
      <c r="H609" s="73">
        <f t="shared" si="221"/>
        <v>0</v>
      </c>
      <c r="I609" s="73">
        <f t="shared" si="222"/>
        <v>0</v>
      </c>
      <c r="J609" s="15">
        <v>2</v>
      </c>
      <c r="K609" s="10">
        <f t="shared" si="228"/>
        <v>2</v>
      </c>
      <c r="L609" s="10" t="s">
        <v>686</v>
      </c>
      <c r="M609" s="17">
        <v>42.1</v>
      </c>
      <c r="N609" s="17">
        <f t="shared" si="224"/>
        <v>58.94</v>
      </c>
      <c r="O609" s="17">
        <f t="shared" si="225"/>
        <v>117.88</v>
      </c>
      <c r="P609" s="17">
        <f t="shared" si="226"/>
        <v>117.88</v>
      </c>
      <c r="Q609" s="17">
        <f t="shared" si="227"/>
        <v>117.88</v>
      </c>
      <c r="R609" s="49"/>
      <c r="S609" s="12"/>
    </row>
    <row r="610" spans="2:19" x14ac:dyDescent="0.25">
      <c r="B610" s="48">
        <f>IF(F610&lt;&gt;"",1+MAX($B$22:B609),"")</f>
        <v>392</v>
      </c>
      <c r="C610" s="123"/>
      <c r="D610" s="8" t="s">
        <v>554</v>
      </c>
      <c r="E610" s="23" t="s">
        <v>98</v>
      </c>
      <c r="F610" s="39">
        <v>1</v>
      </c>
      <c r="G610" s="73"/>
      <c r="H610" s="73">
        <f t="shared" si="221"/>
        <v>0</v>
      </c>
      <c r="I610" s="73">
        <f t="shared" si="222"/>
        <v>0</v>
      </c>
      <c r="J610" s="15">
        <v>0.5</v>
      </c>
      <c r="K610" s="10">
        <f t="shared" si="228"/>
        <v>0.5</v>
      </c>
      <c r="L610" s="10" t="s">
        <v>686</v>
      </c>
      <c r="M610" s="17">
        <v>42.1</v>
      </c>
      <c r="N610" s="17">
        <f t="shared" si="224"/>
        <v>58.94</v>
      </c>
      <c r="O610" s="17">
        <f t="shared" si="225"/>
        <v>29.47</v>
      </c>
      <c r="P610" s="17">
        <f t="shared" si="226"/>
        <v>29.47</v>
      </c>
      <c r="Q610" s="17">
        <f t="shared" si="227"/>
        <v>29.47</v>
      </c>
      <c r="R610" s="49"/>
      <c r="S610" s="12"/>
    </row>
    <row r="611" spans="2:19" x14ac:dyDescent="0.25">
      <c r="B611" s="48">
        <f>IF(F611&lt;&gt;"",1+MAX($B$22:B610),"")</f>
        <v>393</v>
      </c>
      <c r="C611" s="123"/>
      <c r="D611" s="8" t="s">
        <v>555</v>
      </c>
      <c r="E611" s="23" t="s">
        <v>98</v>
      </c>
      <c r="F611" s="39">
        <v>1</v>
      </c>
      <c r="G611" s="73"/>
      <c r="H611" s="73">
        <f t="shared" si="221"/>
        <v>0</v>
      </c>
      <c r="I611" s="73">
        <f t="shared" si="222"/>
        <v>0</v>
      </c>
      <c r="J611" s="15">
        <v>0.5</v>
      </c>
      <c r="K611" s="10">
        <f t="shared" si="228"/>
        <v>0.5</v>
      </c>
      <c r="L611" s="10" t="s">
        <v>686</v>
      </c>
      <c r="M611" s="17">
        <v>42.1</v>
      </c>
      <c r="N611" s="17">
        <f t="shared" si="224"/>
        <v>58.94</v>
      </c>
      <c r="O611" s="17">
        <f t="shared" si="225"/>
        <v>29.47</v>
      </c>
      <c r="P611" s="17">
        <f t="shared" si="226"/>
        <v>29.47</v>
      </c>
      <c r="Q611" s="17">
        <f t="shared" si="227"/>
        <v>29.47</v>
      </c>
      <c r="R611" s="49"/>
      <c r="S611" s="12"/>
    </row>
    <row r="612" spans="2:19" x14ac:dyDescent="0.25">
      <c r="B612" s="48">
        <f>IF(F612&lt;&gt;"",1+MAX($B$22:B611),"")</f>
        <v>394</v>
      </c>
      <c r="C612" s="123"/>
      <c r="D612" s="8" t="s">
        <v>556</v>
      </c>
      <c r="E612" s="23" t="s">
        <v>98</v>
      </c>
      <c r="F612" s="39">
        <v>4</v>
      </c>
      <c r="G612" s="73"/>
      <c r="H612" s="73">
        <f t="shared" si="221"/>
        <v>0</v>
      </c>
      <c r="I612" s="73">
        <f t="shared" si="222"/>
        <v>0</v>
      </c>
      <c r="J612" s="15">
        <v>0.5</v>
      </c>
      <c r="K612" s="10">
        <f t="shared" si="228"/>
        <v>2</v>
      </c>
      <c r="L612" s="10" t="s">
        <v>686</v>
      </c>
      <c r="M612" s="17">
        <v>42.1</v>
      </c>
      <c r="N612" s="17">
        <f t="shared" si="224"/>
        <v>58.94</v>
      </c>
      <c r="O612" s="17">
        <f t="shared" si="225"/>
        <v>29.47</v>
      </c>
      <c r="P612" s="17">
        <f t="shared" si="226"/>
        <v>117.88</v>
      </c>
      <c r="Q612" s="17">
        <f t="shared" si="227"/>
        <v>117.88</v>
      </c>
      <c r="R612" s="49"/>
      <c r="S612" s="12"/>
    </row>
    <row r="613" spans="2:19" x14ac:dyDescent="0.25">
      <c r="B613" s="48">
        <f>IF(F613&lt;&gt;"",1+MAX($B$22:B612),"")</f>
        <v>395</v>
      </c>
      <c r="C613" s="123"/>
      <c r="D613" s="8" t="s">
        <v>557</v>
      </c>
      <c r="E613" s="23" t="s">
        <v>98</v>
      </c>
      <c r="F613" s="39">
        <v>7</v>
      </c>
      <c r="G613" s="73"/>
      <c r="H613" s="73">
        <f t="shared" si="221"/>
        <v>0</v>
      </c>
      <c r="I613" s="73">
        <f t="shared" si="222"/>
        <v>0</v>
      </c>
      <c r="J613" s="15">
        <v>2</v>
      </c>
      <c r="K613" s="10">
        <f t="shared" si="228"/>
        <v>14</v>
      </c>
      <c r="L613" s="10" t="s">
        <v>686</v>
      </c>
      <c r="M613" s="17">
        <v>42.1</v>
      </c>
      <c r="N613" s="17">
        <f t="shared" si="224"/>
        <v>58.94</v>
      </c>
      <c r="O613" s="17">
        <f t="shared" si="225"/>
        <v>117.88</v>
      </c>
      <c r="P613" s="17">
        <f t="shared" si="226"/>
        <v>825.16</v>
      </c>
      <c r="Q613" s="17">
        <f t="shared" si="227"/>
        <v>825.16</v>
      </c>
      <c r="R613" s="49"/>
      <c r="S613" s="12"/>
    </row>
    <row r="614" spans="2:19" x14ac:dyDescent="0.25">
      <c r="B614" s="48">
        <f>IF(F614&lt;&gt;"",1+MAX($B$22:B613),"")</f>
        <v>396</v>
      </c>
      <c r="C614" s="123"/>
      <c r="D614" s="8" t="s">
        <v>558</v>
      </c>
      <c r="E614" s="23" t="s">
        <v>98</v>
      </c>
      <c r="F614" s="39">
        <v>2</v>
      </c>
      <c r="G614" s="73"/>
      <c r="H614" s="73">
        <f t="shared" si="221"/>
        <v>0</v>
      </c>
      <c r="I614" s="73">
        <f t="shared" si="222"/>
        <v>0</v>
      </c>
      <c r="J614" s="15">
        <v>2</v>
      </c>
      <c r="K614" s="10">
        <f t="shared" si="228"/>
        <v>4</v>
      </c>
      <c r="L614" s="10" t="s">
        <v>686</v>
      </c>
      <c r="M614" s="17">
        <v>42.1</v>
      </c>
      <c r="N614" s="17">
        <f t="shared" si="224"/>
        <v>58.94</v>
      </c>
      <c r="O614" s="17">
        <f t="shared" si="225"/>
        <v>117.88</v>
      </c>
      <c r="P614" s="17">
        <f t="shared" si="226"/>
        <v>235.76</v>
      </c>
      <c r="Q614" s="17">
        <f t="shared" si="227"/>
        <v>235.76</v>
      </c>
      <c r="R614" s="49"/>
      <c r="S614" s="12"/>
    </row>
    <row r="615" spans="2:19" x14ac:dyDescent="0.25">
      <c r="B615" s="48">
        <f>IF(F615&lt;&gt;"",1+MAX($B$22:B614),"")</f>
        <v>397</v>
      </c>
      <c r="C615" s="123"/>
      <c r="D615" s="8" t="s">
        <v>559</v>
      </c>
      <c r="E615" s="23" t="s">
        <v>98</v>
      </c>
      <c r="F615" s="39">
        <v>9</v>
      </c>
      <c r="G615" s="73"/>
      <c r="H615" s="73">
        <f t="shared" si="221"/>
        <v>0</v>
      </c>
      <c r="I615" s="73">
        <f t="shared" si="222"/>
        <v>0</v>
      </c>
      <c r="J615" s="15">
        <v>2</v>
      </c>
      <c r="K615" s="10">
        <f t="shared" si="228"/>
        <v>18</v>
      </c>
      <c r="L615" s="10" t="s">
        <v>686</v>
      </c>
      <c r="M615" s="17">
        <v>42.1</v>
      </c>
      <c r="N615" s="17">
        <f t="shared" si="224"/>
        <v>58.94</v>
      </c>
      <c r="O615" s="17">
        <f t="shared" si="225"/>
        <v>117.88</v>
      </c>
      <c r="P615" s="17">
        <f t="shared" si="226"/>
        <v>1060.92</v>
      </c>
      <c r="Q615" s="17">
        <f t="shared" si="227"/>
        <v>1060.92</v>
      </c>
      <c r="R615" s="49"/>
      <c r="S615" s="12"/>
    </row>
    <row r="616" spans="2:19" x14ac:dyDescent="0.25">
      <c r="B616" s="48">
        <f>IF(F616&lt;&gt;"",1+MAX($B$22:B615),"")</f>
        <v>398</v>
      </c>
      <c r="C616" s="123"/>
      <c r="D616" s="8" t="s">
        <v>560</v>
      </c>
      <c r="E616" s="23" t="s">
        <v>98</v>
      </c>
      <c r="F616" s="39">
        <v>2</v>
      </c>
      <c r="G616" s="73"/>
      <c r="H616" s="73">
        <f t="shared" si="221"/>
        <v>0</v>
      </c>
      <c r="I616" s="73">
        <f t="shared" si="222"/>
        <v>0</v>
      </c>
      <c r="J616" s="15">
        <v>2</v>
      </c>
      <c r="K616" s="10">
        <f t="shared" si="228"/>
        <v>4</v>
      </c>
      <c r="L616" s="10" t="s">
        <v>686</v>
      </c>
      <c r="M616" s="17">
        <v>42.1</v>
      </c>
      <c r="N616" s="17">
        <f t="shared" si="224"/>
        <v>58.94</v>
      </c>
      <c r="O616" s="17">
        <f t="shared" si="225"/>
        <v>117.88</v>
      </c>
      <c r="P616" s="17">
        <f t="shared" si="226"/>
        <v>235.76</v>
      </c>
      <c r="Q616" s="17">
        <f t="shared" si="227"/>
        <v>235.76</v>
      </c>
      <c r="R616" s="49"/>
      <c r="S616" s="12"/>
    </row>
    <row r="617" spans="2:19" x14ac:dyDescent="0.25">
      <c r="B617" s="48">
        <f>IF(F617&lt;&gt;"",1+MAX($B$22:B616),"")</f>
        <v>399</v>
      </c>
      <c r="C617" s="123"/>
      <c r="D617" s="8" t="s">
        <v>561</v>
      </c>
      <c r="E617" s="23" t="s">
        <v>98</v>
      </c>
      <c r="F617" s="39">
        <v>2</v>
      </c>
      <c r="G617" s="73"/>
      <c r="H617" s="73">
        <f t="shared" si="221"/>
        <v>0</v>
      </c>
      <c r="I617" s="73">
        <f t="shared" si="222"/>
        <v>0</v>
      </c>
      <c r="J617" s="15">
        <v>2</v>
      </c>
      <c r="K617" s="10">
        <f t="shared" si="228"/>
        <v>4</v>
      </c>
      <c r="L617" s="10" t="s">
        <v>686</v>
      </c>
      <c r="M617" s="17">
        <v>42.1</v>
      </c>
      <c r="N617" s="17">
        <f t="shared" si="224"/>
        <v>58.94</v>
      </c>
      <c r="O617" s="17">
        <f t="shared" si="225"/>
        <v>117.88</v>
      </c>
      <c r="P617" s="17">
        <f t="shared" si="226"/>
        <v>235.76</v>
      </c>
      <c r="Q617" s="17">
        <f t="shared" si="227"/>
        <v>235.76</v>
      </c>
      <c r="R617" s="49"/>
      <c r="S617" s="12"/>
    </row>
    <row r="618" spans="2:19" x14ac:dyDescent="0.25">
      <c r="B618" s="48">
        <f>IF(F618&lt;&gt;"",1+MAX($B$22:B617),"")</f>
        <v>400</v>
      </c>
      <c r="C618" s="123"/>
      <c r="D618" s="8" t="s">
        <v>562</v>
      </c>
      <c r="E618" s="23" t="s">
        <v>98</v>
      </c>
      <c r="F618" s="39">
        <v>1</v>
      </c>
      <c r="G618" s="73"/>
      <c r="H618" s="73">
        <f t="shared" si="221"/>
        <v>0</v>
      </c>
      <c r="I618" s="73">
        <f t="shared" si="222"/>
        <v>0</v>
      </c>
      <c r="J618" s="15">
        <v>2</v>
      </c>
      <c r="K618" s="10">
        <f t="shared" si="228"/>
        <v>2</v>
      </c>
      <c r="L618" s="10" t="s">
        <v>686</v>
      </c>
      <c r="M618" s="17">
        <v>42.1</v>
      </c>
      <c r="N618" s="17">
        <f t="shared" si="224"/>
        <v>58.94</v>
      </c>
      <c r="O618" s="17">
        <f t="shared" si="225"/>
        <v>117.88</v>
      </c>
      <c r="P618" s="17">
        <f t="shared" si="226"/>
        <v>117.88</v>
      </c>
      <c r="Q618" s="17">
        <f t="shared" si="227"/>
        <v>117.88</v>
      </c>
      <c r="R618" s="49"/>
      <c r="S618" s="12"/>
    </row>
    <row r="619" spans="2:19" x14ac:dyDescent="0.25">
      <c r="B619" s="48">
        <f>IF(F619&lt;&gt;"",1+MAX($B$22:B618),"")</f>
        <v>401</v>
      </c>
      <c r="C619" s="123"/>
      <c r="D619" s="8" t="s">
        <v>563</v>
      </c>
      <c r="E619" s="23" t="s">
        <v>98</v>
      </c>
      <c r="F619" s="39">
        <v>13</v>
      </c>
      <c r="G619" s="73"/>
      <c r="H619" s="73">
        <f t="shared" si="221"/>
        <v>0</v>
      </c>
      <c r="I619" s="73">
        <f t="shared" si="222"/>
        <v>0</v>
      </c>
      <c r="J619" s="15">
        <v>2</v>
      </c>
      <c r="K619" s="10">
        <f t="shared" si="228"/>
        <v>26</v>
      </c>
      <c r="L619" s="10" t="s">
        <v>686</v>
      </c>
      <c r="M619" s="17">
        <v>42.1</v>
      </c>
      <c r="N619" s="17">
        <f t="shared" si="224"/>
        <v>58.94</v>
      </c>
      <c r="O619" s="17">
        <f t="shared" si="225"/>
        <v>117.88</v>
      </c>
      <c r="P619" s="17">
        <f t="shared" si="226"/>
        <v>1532.44</v>
      </c>
      <c r="Q619" s="17">
        <f t="shared" si="227"/>
        <v>1532.44</v>
      </c>
      <c r="R619" s="49"/>
      <c r="S619" s="12"/>
    </row>
    <row r="620" spans="2:19" x14ac:dyDescent="0.25">
      <c r="B620" s="48">
        <f>IF(F620&lt;&gt;"",1+MAX($B$22:B619),"")</f>
        <v>402</v>
      </c>
      <c r="C620" s="123"/>
      <c r="D620" s="8" t="s">
        <v>564</v>
      </c>
      <c r="E620" s="23" t="s">
        <v>98</v>
      </c>
      <c r="F620" s="39">
        <v>3</v>
      </c>
      <c r="G620" s="73"/>
      <c r="H620" s="73">
        <f t="shared" si="221"/>
        <v>0</v>
      </c>
      <c r="I620" s="73">
        <f t="shared" si="222"/>
        <v>0</v>
      </c>
      <c r="J620" s="15">
        <v>2</v>
      </c>
      <c r="K620" s="10">
        <f t="shared" si="228"/>
        <v>6</v>
      </c>
      <c r="L620" s="10" t="s">
        <v>686</v>
      </c>
      <c r="M620" s="17">
        <v>42.1</v>
      </c>
      <c r="N620" s="17">
        <f t="shared" si="224"/>
        <v>58.94</v>
      </c>
      <c r="O620" s="17">
        <f t="shared" si="225"/>
        <v>117.88</v>
      </c>
      <c r="P620" s="17">
        <f t="shared" si="226"/>
        <v>353.64</v>
      </c>
      <c r="Q620" s="17">
        <f t="shared" si="227"/>
        <v>353.64</v>
      </c>
      <c r="R620" s="49"/>
      <c r="S620" s="12"/>
    </row>
    <row r="621" spans="2:19" x14ac:dyDescent="0.25">
      <c r="B621" s="48">
        <f>IF(F621&lt;&gt;"",1+MAX($B$22:B620),"")</f>
        <v>403</v>
      </c>
      <c r="C621" s="123"/>
      <c r="D621" s="8" t="s">
        <v>565</v>
      </c>
      <c r="E621" s="23" t="s">
        <v>98</v>
      </c>
      <c r="F621" s="39">
        <v>1</v>
      </c>
      <c r="G621" s="73"/>
      <c r="H621" s="73">
        <f t="shared" si="221"/>
        <v>0</v>
      </c>
      <c r="I621" s="73">
        <f t="shared" si="222"/>
        <v>0</v>
      </c>
      <c r="J621" s="15">
        <v>2</v>
      </c>
      <c r="K621" s="10">
        <f t="shared" si="228"/>
        <v>2</v>
      </c>
      <c r="L621" s="10" t="s">
        <v>686</v>
      </c>
      <c r="M621" s="17">
        <v>42.1</v>
      </c>
      <c r="N621" s="17">
        <f t="shared" si="224"/>
        <v>58.94</v>
      </c>
      <c r="O621" s="17">
        <f t="shared" si="225"/>
        <v>117.88</v>
      </c>
      <c r="P621" s="17">
        <f t="shared" si="226"/>
        <v>117.88</v>
      </c>
      <c r="Q621" s="17">
        <f t="shared" si="227"/>
        <v>117.88</v>
      </c>
      <c r="R621" s="49"/>
      <c r="S621" s="12"/>
    </row>
    <row r="622" spans="2:19" x14ac:dyDescent="0.25">
      <c r="B622" s="48">
        <f>IF(F622&lt;&gt;"",1+MAX($B$22:B621),"")</f>
        <v>404</v>
      </c>
      <c r="C622" s="123"/>
      <c r="D622" s="8" t="s">
        <v>566</v>
      </c>
      <c r="E622" s="23" t="s">
        <v>98</v>
      </c>
      <c r="F622" s="39">
        <v>2</v>
      </c>
      <c r="G622" s="73"/>
      <c r="H622" s="73">
        <f t="shared" si="221"/>
        <v>0</v>
      </c>
      <c r="I622" s="73">
        <f t="shared" si="222"/>
        <v>0</v>
      </c>
      <c r="J622" s="15">
        <v>2</v>
      </c>
      <c r="K622" s="10">
        <f t="shared" si="228"/>
        <v>4</v>
      </c>
      <c r="L622" s="10" t="s">
        <v>686</v>
      </c>
      <c r="M622" s="17">
        <v>42.1</v>
      </c>
      <c r="N622" s="17">
        <f t="shared" si="224"/>
        <v>58.94</v>
      </c>
      <c r="O622" s="17">
        <f t="shared" si="225"/>
        <v>117.88</v>
      </c>
      <c r="P622" s="17">
        <f t="shared" si="226"/>
        <v>235.76</v>
      </c>
      <c r="Q622" s="17">
        <f t="shared" si="227"/>
        <v>235.76</v>
      </c>
      <c r="R622" s="49"/>
      <c r="S622" s="12"/>
    </row>
    <row r="623" spans="2:19" x14ac:dyDescent="0.25">
      <c r="B623" s="48">
        <f>IF(F623&lt;&gt;"",1+MAX($B$22:B622),"")</f>
        <v>405</v>
      </c>
      <c r="C623" s="123"/>
      <c r="D623" s="8" t="s">
        <v>567</v>
      </c>
      <c r="E623" s="23" t="s">
        <v>98</v>
      </c>
      <c r="F623" s="39">
        <v>2</v>
      </c>
      <c r="G623" s="73"/>
      <c r="H623" s="73">
        <f t="shared" si="221"/>
        <v>0</v>
      </c>
      <c r="I623" s="73">
        <f t="shared" si="222"/>
        <v>0</v>
      </c>
      <c r="J623" s="15">
        <v>2</v>
      </c>
      <c r="K623" s="10">
        <f t="shared" si="228"/>
        <v>4</v>
      </c>
      <c r="L623" s="10" t="s">
        <v>686</v>
      </c>
      <c r="M623" s="17">
        <v>42.1</v>
      </c>
      <c r="N623" s="17">
        <f t="shared" si="224"/>
        <v>58.94</v>
      </c>
      <c r="O623" s="17">
        <f t="shared" si="225"/>
        <v>117.88</v>
      </c>
      <c r="P623" s="17">
        <f t="shared" si="226"/>
        <v>235.76</v>
      </c>
      <c r="Q623" s="17">
        <f t="shared" si="227"/>
        <v>235.76</v>
      </c>
      <c r="R623" s="49"/>
      <c r="S623" s="12"/>
    </row>
    <row r="624" spans="2:19" x14ac:dyDescent="0.25">
      <c r="B624" s="48">
        <f>IF(F624&lt;&gt;"",1+MAX($B$22:B623),"")</f>
        <v>406</v>
      </c>
      <c r="C624" s="123"/>
      <c r="D624" s="8" t="s">
        <v>568</v>
      </c>
      <c r="E624" s="23" t="s">
        <v>98</v>
      </c>
      <c r="F624" s="39">
        <v>1</v>
      </c>
      <c r="G624" s="73"/>
      <c r="H624" s="73">
        <f t="shared" si="221"/>
        <v>0</v>
      </c>
      <c r="I624" s="73">
        <f t="shared" si="222"/>
        <v>0</v>
      </c>
      <c r="J624" s="15">
        <v>4</v>
      </c>
      <c r="K624" s="10">
        <f t="shared" si="228"/>
        <v>4</v>
      </c>
      <c r="L624" s="10" t="s">
        <v>686</v>
      </c>
      <c r="M624" s="17">
        <v>42.1</v>
      </c>
      <c r="N624" s="17">
        <f t="shared" si="224"/>
        <v>58.94</v>
      </c>
      <c r="O624" s="17">
        <f t="shared" si="225"/>
        <v>235.76</v>
      </c>
      <c r="P624" s="17">
        <f t="shared" si="226"/>
        <v>235.76</v>
      </c>
      <c r="Q624" s="17">
        <f t="shared" si="227"/>
        <v>235.76</v>
      </c>
      <c r="R624" s="49"/>
      <c r="S624" s="12"/>
    </row>
    <row r="625" spans="2:19" x14ac:dyDescent="0.25">
      <c r="B625" s="48">
        <f>IF(F625&lt;&gt;"",1+MAX($B$22:B624),"")</f>
        <v>407</v>
      </c>
      <c r="C625" s="123"/>
      <c r="D625" s="8" t="s">
        <v>569</v>
      </c>
      <c r="E625" s="23" t="s">
        <v>98</v>
      </c>
      <c r="F625" s="39">
        <v>1</v>
      </c>
      <c r="G625" s="73"/>
      <c r="H625" s="73">
        <f t="shared" si="221"/>
        <v>0</v>
      </c>
      <c r="I625" s="73">
        <f t="shared" si="222"/>
        <v>0</v>
      </c>
      <c r="J625" s="15">
        <v>4</v>
      </c>
      <c r="K625" s="10">
        <f t="shared" si="228"/>
        <v>4</v>
      </c>
      <c r="L625" s="10" t="s">
        <v>686</v>
      </c>
      <c r="M625" s="17">
        <v>42.1</v>
      </c>
      <c r="N625" s="17">
        <f t="shared" si="224"/>
        <v>58.94</v>
      </c>
      <c r="O625" s="17">
        <f t="shared" si="225"/>
        <v>235.76</v>
      </c>
      <c r="P625" s="17">
        <f t="shared" si="226"/>
        <v>235.76</v>
      </c>
      <c r="Q625" s="17">
        <f t="shared" si="227"/>
        <v>235.76</v>
      </c>
      <c r="R625" s="49"/>
      <c r="S625" s="12"/>
    </row>
    <row r="626" spans="2:19" x14ac:dyDescent="0.25">
      <c r="B626" s="48">
        <f>IF(F626&lt;&gt;"",1+MAX($B$22:B625),"")</f>
        <v>408</v>
      </c>
      <c r="C626" s="123"/>
      <c r="D626" s="8" t="s">
        <v>570</v>
      </c>
      <c r="E626" s="23" t="s">
        <v>98</v>
      </c>
      <c r="F626" s="39">
        <v>2</v>
      </c>
      <c r="G626" s="73"/>
      <c r="H626" s="73">
        <f t="shared" si="221"/>
        <v>0</v>
      </c>
      <c r="I626" s="73">
        <f t="shared" si="222"/>
        <v>0</v>
      </c>
      <c r="J626" s="15">
        <v>2</v>
      </c>
      <c r="K626" s="10">
        <f t="shared" si="228"/>
        <v>4</v>
      </c>
      <c r="L626" s="10" t="s">
        <v>686</v>
      </c>
      <c r="M626" s="17">
        <v>42.1</v>
      </c>
      <c r="N626" s="17">
        <f t="shared" si="224"/>
        <v>58.94</v>
      </c>
      <c r="O626" s="17">
        <f t="shared" si="225"/>
        <v>117.88</v>
      </c>
      <c r="P626" s="17">
        <f t="shared" si="226"/>
        <v>235.76</v>
      </c>
      <c r="Q626" s="17">
        <f t="shared" si="227"/>
        <v>235.76</v>
      </c>
      <c r="R626" s="49"/>
      <c r="S626" s="12"/>
    </row>
    <row r="627" spans="2:19" x14ac:dyDescent="0.25">
      <c r="B627" s="48" t="str">
        <f>IF(F627&lt;&gt;"",1+MAX($B$22:B626),"")</f>
        <v/>
      </c>
      <c r="C627" s="123"/>
      <c r="D627" s="51" t="s">
        <v>649</v>
      </c>
      <c r="E627" s="23"/>
      <c r="F627" s="39"/>
      <c r="G627" s="17"/>
      <c r="H627" s="17">
        <f t="shared" si="221"/>
        <v>0</v>
      </c>
      <c r="I627" s="17">
        <f t="shared" si="222"/>
        <v>0</v>
      </c>
      <c r="J627" s="15"/>
      <c r="K627" s="10">
        <f t="shared" si="223"/>
        <v>0</v>
      </c>
      <c r="L627" s="10"/>
      <c r="M627" s="17"/>
      <c r="N627" s="17">
        <f t="shared" si="224"/>
        <v>0</v>
      </c>
      <c r="O627" s="17">
        <f t="shared" si="225"/>
        <v>0</v>
      </c>
      <c r="P627" s="17">
        <f t="shared" si="226"/>
        <v>0</v>
      </c>
      <c r="Q627" s="17">
        <f t="shared" si="227"/>
        <v>0</v>
      </c>
      <c r="R627" s="49"/>
      <c r="S627" s="12"/>
    </row>
    <row r="628" spans="2:19" x14ac:dyDescent="0.25">
      <c r="B628" s="48" t="str">
        <f>IF(F628&lt;&gt;"",1+MAX($B$22:B627),"")</f>
        <v/>
      </c>
      <c r="C628" s="52"/>
      <c r="D628" s="8"/>
      <c r="E628" s="23"/>
      <c r="F628" s="39"/>
      <c r="G628" s="17"/>
      <c r="H628" s="17">
        <f t="shared" si="221"/>
        <v>0</v>
      </c>
      <c r="I628" s="17">
        <f t="shared" si="222"/>
        <v>0</v>
      </c>
      <c r="J628" s="15"/>
      <c r="K628" s="10">
        <f t="shared" si="223"/>
        <v>0</v>
      </c>
      <c r="L628" s="10"/>
      <c r="M628" s="17"/>
      <c r="N628" s="17">
        <f t="shared" si="224"/>
        <v>0</v>
      </c>
      <c r="O628" s="17">
        <f t="shared" si="225"/>
        <v>0</v>
      </c>
      <c r="P628" s="17">
        <f t="shared" si="226"/>
        <v>0</v>
      </c>
      <c r="Q628" s="17">
        <f t="shared" si="227"/>
        <v>0</v>
      </c>
      <c r="R628" s="49"/>
    </row>
    <row r="629" spans="2:19" s="12" customFormat="1" ht="12.75" customHeight="1" x14ac:dyDescent="0.25">
      <c r="B629" s="13" t="str">
        <f>IF(F629&lt;&gt;"",1+MAX($B$22:B628),"")</f>
        <v/>
      </c>
      <c r="C629" s="13" t="s">
        <v>55</v>
      </c>
      <c r="D629" s="6" t="s">
        <v>24</v>
      </c>
      <c r="E629" s="114" t="s">
        <v>65</v>
      </c>
      <c r="F629" s="114"/>
      <c r="G629" s="114"/>
      <c r="H629" s="53">
        <f>SUM(I630:I640)</f>
        <v>26585.867000000002</v>
      </c>
      <c r="I629" s="7">
        <f t="shared" ref="I629:I709" si="229">F629*H629</f>
        <v>0</v>
      </c>
      <c r="J629" s="7"/>
      <c r="K629" s="115" t="s">
        <v>66</v>
      </c>
      <c r="L629" s="115"/>
      <c r="M629" s="115"/>
      <c r="N629" s="115"/>
      <c r="O629" s="53">
        <f>SUM(P630:P640)</f>
        <v>13073.199999999999</v>
      </c>
      <c r="P629" s="7">
        <f t="shared" ref="P629:P709" si="230">F629*O629</f>
        <v>0</v>
      </c>
      <c r="Q629" s="47">
        <f>SUM(Q630:Q640)</f>
        <v>39659.066999999995</v>
      </c>
      <c r="R629" s="47">
        <f>(Q629)+(H629*$Q$8)+(O629*$Q$9)+(Q629*$Q$10)+($Q$11*((Q629)+(H629*$Q$8)+(O629*$Q$9)+(Q629*$Q$10)))+(Q629*$Q$12)</f>
        <v>56086.389781841994</v>
      </c>
    </row>
    <row r="630" spans="2:19" x14ac:dyDescent="0.25">
      <c r="B630" s="48" t="str">
        <f>IF(F630&lt;&gt;"",1+MAX($B$22:B629),"")</f>
        <v/>
      </c>
      <c r="C630" s="52"/>
      <c r="D630" s="8"/>
      <c r="E630" s="23"/>
      <c r="F630" s="39"/>
      <c r="G630" s="17"/>
      <c r="H630" s="17">
        <f t="shared" ref="H630:H640" si="231">G630*$T$2</f>
        <v>0</v>
      </c>
      <c r="I630" s="17">
        <f t="shared" si="229"/>
        <v>0</v>
      </c>
      <c r="J630" s="15"/>
      <c r="K630" s="10">
        <f t="shared" ref="K630:K640" si="232">F630*J630</f>
        <v>0</v>
      </c>
      <c r="L630" s="10"/>
      <c r="M630" s="17"/>
      <c r="N630" s="17">
        <f t="shared" ref="N630:N640" si="233">M630*$U$2</f>
        <v>0</v>
      </c>
      <c r="O630" s="17">
        <f t="shared" ref="O630:O640" si="234">J630*N630</f>
        <v>0</v>
      </c>
      <c r="P630" s="17">
        <f t="shared" si="230"/>
        <v>0</v>
      </c>
      <c r="Q630" s="17">
        <f t="shared" ref="Q630:Q640" si="235">I630+P630</f>
        <v>0</v>
      </c>
      <c r="R630" s="49"/>
      <c r="S630" s="12"/>
    </row>
    <row r="631" spans="2:19" x14ac:dyDescent="0.25">
      <c r="B631" s="64" t="str">
        <f>IF(F631&lt;&gt;"",1+MAX($B$22:B630),"")</f>
        <v/>
      </c>
      <c r="C631" s="65"/>
      <c r="D631" s="66" t="s">
        <v>571</v>
      </c>
      <c r="E631" s="23"/>
      <c r="F631" s="39"/>
      <c r="G631" s="17"/>
      <c r="H631" s="17">
        <f t="shared" si="231"/>
        <v>0</v>
      </c>
      <c r="I631" s="17">
        <f t="shared" si="229"/>
        <v>0</v>
      </c>
      <c r="J631" s="15"/>
      <c r="K631" s="10">
        <f t="shared" si="232"/>
        <v>0</v>
      </c>
      <c r="L631" s="10"/>
      <c r="M631" s="17"/>
      <c r="N631" s="17">
        <f t="shared" si="233"/>
        <v>0</v>
      </c>
      <c r="O631" s="17">
        <f t="shared" si="234"/>
        <v>0</v>
      </c>
      <c r="P631" s="17">
        <f t="shared" si="230"/>
        <v>0</v>
      </c>
      <c r="Q631" s="17">
        <f t="shared" si="235"/>
        <v>0</v>
      </c>
      <c r="R631" s="49"/>
    </row>
    <row r="632" spans="2:19" ht="69" x14ac:dyDescent="0.25">
      <c r="B632" s="48">
        <f>IF(F632&lt;&gt;"",1+MAX($B$22:B631),"")</f>
        <v>409</v>
      </c>
      <c r="C632" s="123" t="s">
        <v>434</v>
      </c>
      <c r="D632" s="8" t="s">
        <v>572</v>
      </c>
      <c r="E632" s="23" t="s">
        <v>98</v>
      </c>
      <c r="F632" s="39">
        <v>3</v>
      </c>
      <c r="G632" s="17">
        <v>515</v>
      </c>
      <c r="H632" s="17">
        <f t="shared" si="231"/>
        <v>566.5</v>
      </c>
      <c r="I632" s="17">
        <f t="shared" si="229"/>
        <v>1699.5</v>
      </c>
      <c r="J632" s="15">
        <v>4.5172413793103452</v>
      </c>
      <c r="K632" s="10">
        <f t="shared" si="232"/>
        <v>13.551724137931036</v>
      </c>
      <c r="L632" s="76" t="s">
        <v>683</v>
      </c>
      <c r="M632" s="77">
        <v>58</v>
      </c>
      <c r="N632" s="17">
        <f t="shared" si="233"/>
        <v>81.199999999999989</v>
      </c>
      <c r="O632" s="17">
        <f t="shared" si="234"/>
        <v>366.79999999999995</v>
      </c>
      <c r="P632" s="17">
        <f t="shared" si="230"/>
        <v>1100.3999999999999</v>
      </c>
      <c r="Q632" s="17">
        <f t="shared" si="235"/>
        <v>2799.8999999999996</v>
      </c>
      <c r="R632" s="49"/>
    </row>
    <row r="633" spans="2:19" ht="55.2" x14ac:dyDescent="0.25">
      <c r="B633" s="48">
        <f>IF(F633&lt;&gt;"",1+MAX($B$22:B632),"")</f>
        <v>410</v>
      </c>
      <c r="C633" s="123"/>
      <c r="D633" s="8" t="s">
        <v>573</v>
      </c>
      <c r="E633" s="23" t="s">
        <v>98</v>
      </c>
      <c r="F633" s="39">
        <v>3</v>
      </c>
      <c r="G633" s="17">
        <v>998</v>
      </c>
      <c r="H633" s="17">
        <f t="shared" si="231"/>
        <v>1097.8000000000002</v>
      </c>
      <c r="I633" s="17">
        <f t="shared" si="229"/>
        <v>3293.4000000000005</v>
      </c>
      <c r="J633" s="15">
        <v>5.4655172413793105</v>
      </c>
      <c r="K633" s="10">
        <f t="shared" si="232"/>
        <v>16.396551724137932</v>
      </c>
      <c r="L633" s="76" t="s">
        <v>683</v>
      </c>
      <c r="M633" s="77">
        <v>58</v>
      </c>
      <c r="N633" s="17">
        <f t="shared" si="233"/>
        <v>81.199999999999989</v>
      </c>
      <c r="O633" s="17">
        <f t="shared" si="234"/>
        <v>443.79999999999995</v>
      </c>
      <c r="P633" s="17">
        <f t="shared" si="230"/>
        <v>1331.3999999999999</v>
      </c>
      <c r="Q633" s="17">
        <f t="shared" si="235"/>
        <v>4624.8</v>
      </c>
      <c r="R633" s="49"/>
    </row>
    <row r="634" spans="2:19" ht="69" x14ac:dyDescent="0.25">
      <c r="B634" s="48">
        <f>IF(F634&lt;&gt;"",1+MAX($B$22:B633),"")</f>
        <v>411</v>
      </c>
      <c r="C634" s="123"/>
      <c r="D634" s="8" t="s">
        <v>574</v>
      </c>
      <c r="E634" s="23" t="s">
        <v>98</v>
      </c>
      <c r="F634" s="39">
        <v>3</v>
      </c>
      <c r="G634" s="17">
        <v>774.99</v>
      </c>
      <c r="H634" s="17">
        <f t="shared" si="231"/>
        <v>852.48900000000003</v>
      </c>
      <c r="I634" s="17">
        <f t="shared" si="229"/>
        <v>2557.4670000000001</v>
      </c>
      <c r="J634" s="15">
        <v>1.25</v>
      </c>
      <c r="K634" s="10">
        <f t="shared" si="232"/>
        <v>3.75</v>
      </c>
      <c r="L634" s="76" t="s">
        <v>683</v>
      </c>
      <c r="M634" s="77">
        <v>58</v>
      </c>
      <c r="N634" s="17">
        <f t="shared" si="233"/>
        <v>81.199999999999989</v>
      </c>
      <c r="O634" s="17">
        <f t="shared" si="234"/>
        <v>101.49999999999999</v>
      </c>
      <c r="P634" s="17">
        <f t="shared" si="230"/>
        <v>304.49999999999994</v>
      </c>
      <c r="Q634" s="17">
        <f t="shared" si="235"/>
        <v>2861.9670000000001</v>
      </c>
      <c r="R634" s="49"/>
    </row>
    <row r="635" spans="2:19" ht="27.6" x14ac:dyDescent="0.25">
      <c r="B635" s="48">
        <f>IF(F635&lt;&gt;"",1+MAX($B$22:B634),"")</f>
        <v>412</v>
      </c>
      <c r="C635" s="123"/>
      <c r="D635" s="8" t="s">
        <v>575</v>
      </c>
      <c r="E635" s="23" t="s">
        <v>98</v>
      </c>
      <c r="F635" s="39">
        <v>2</v>
      </c>
      <c r="G635" s="17">
        <v>340</v>
      </c>
      <c r="H635" s="17">
        <f t="shared" si="231"/>
        <v>374.00000000000006</v>
      </c>
      <c r="I635" s="17">
        <f t="shared" si="229"/>
        <v>748.00000000000011</v>
      </c>
      <c r="J635" s="15">
        <v>4.2758620689655169</v>
      </c>
      <c r="K635" s="10">
        <f t="shared" si="232"/>
        <v>8.5517241379310338</v>
      </c>
      <c r="L635" s="76" t="s">
        <v>683</v>
      </c>
      <c r="M635" s="77">
        <v>58</v>
      </c>
      <c r="N635" s="17">
        <f t="shared" si="233"/>
        <v>81.199999999999989</v>
      </c>
      <c r="O635" s="17">
        <f t="shared" si="234"/>
        <v>347.19999999999993</v>
      </c>
      <c r="P635" s="17">
        <f t="shared" si="230"/>
        <v>694.39999999999986</v>
      </c>
      <c r="Q635" s="17">
        <f t="shared" si="235"/>
        <v>1442.4</v>
      </c>
      <c r="R635" s="49"/>
    </row>
    <row r="636" spans="2:19" x14ac:dyDescent="0.25">
      <c r="B636" s="48">
        <f>IF(F636&lt;&gt;"",1+MAX($B$22:B635),"")</f>
        <v>413</v>
      </c>
      <c r="C636" s="123"/>
      <c r="D636" s="8" t="s">
        <v>576</v>
      </c>
      <c r="E636" s="23" t="s">
        <v>98</v>
      </c>
      <c r="F636" s="39">
        <v>15</v>
      </c>
      <c r="G636" s="17">
        <v>275</v>
      </c>
      <c r="H636" s="17">
        <f t="shared" si="231"/>
        <v>302.5</v>
      </c>
      <c r="I636" s="17">
        <f t="shared" si="229"/>
        <v>4537.5</v>
      </c>
      <c r="J636" s="15">
        <v>2.25</v>
      </c>
      <c r="K636" s="10">
        <f t="shared" si="232"/>
        <v>33.75</v>
      </c>
      <c r="L636" s="76" t="s">
        <v>683</v>
      </c>
      <c r="M636" s="77">
        <v>58</v>
      </c>
      <c r="N636" s="17">
        <f t="shared" si="233"/>
        <v>81.199999999999989</v>
      </c>
      <c r="O636" s="17">
        <f t="shared" si="234"/>
        <v>182.7</v>
      </c>
      <c r="P636" s="17">
        <f t="shared" si="230"/>
        <v>2740.5</v>
      </c>
      <c r="Q636" s="17">
        <f t="shared" si="235"/>
        <v>7278</v>
      </c>
      <c r="R636" s="49"/>
    </row>
    <row r="637" spans="2:19" x14ac:dyDescent="0.25">
      <c r="B637" s="48" t="str">
        <f>IF(F637&lt;&gt;"",1+MAX($B$22:B636),"")</f>
        <v/>
      </c>
      <c r="C637" s="52"/>
      <c r="D637" s="8"/>
      <c r="E637" s="23"/>
      <c r="F637" s="39"/>
      <c r="G637" s="17"/>
      <c r="H637" s="17">
        <f t="shared" si="231"/>
        <v>0</v>
      </c>
      <c r="I637" s="17">
        <f t="shared" si="229"/>
        <v>0</v>
      </c>
      <c r="J637" s="15"/>
      <c r="K637" s="10">
        <f t="shared" si="232"/>
        <v>0</v>
      </c>
      <c r="L637" s="10"/>
      <c r="M637" s="17"/>
      <c r="N637" s="17">
        <f t="shared" si="233"/>
        <v>0</v>
      </c>
      <c r="O637" s="17">
        <f t="shared" si="234"/>
        <v>0</v>
      </c>
      <c r="P637" s="17">
        <f t="shared" si="230"/>
        <v>0</v>
      </c>
      <c r="Q637" s="17">
        <f t="shared" si="235"/>
        <v>0</v>
      </c>
      <c r="R637" s="49"/>
      <c r="S637" s="12"/>
    </row>
    <row r="638" spans="2:19" x14ac:dyDescent="0.25">
      <c r="B638" s="64" t="str">
        <f>IF(F638&lt;&gt;"",1+MAX($B$22:B637),"")</f>
        <v/>
      </c>
      <c r="C638" s="65"/>
      <c r="D638" s="66" t="s">
        <v>577</v>
      </c>
      <c r="E638" s="23"/>
      <c r="F638" s="39"/>
      <c r="G638" s="17"/>
      <c r="H638" s="17">
        <f t="shared" si="231"/>
        <v>0</v>
      </c>
      <c r="I638" s="17">
        <f t="shared" si="229"/>
        <v>0</v>
      </c>
      <c r="J638" s="15"/>
      <c r="K638" s="10">
        <f t="shared" si="232"/>
        <v>0</v>
      </c>
      <c r="L638" s="10"/>
      <c r="M638" s="17"/>
      <c r="N638" s="17">
        <f t="shared" si="233"/>
        <v>0</v>
      </c>
      <c r="O638" s="17">
        <f t="shared" si="234"/>
        <v>0</v>
      </c>
      <c r="P638" s="17">
        <f t="shared" si="230"/>
        <v>0</v>
      </c>
      <c r="Q638" s="17">
        <f t="shared" si="235"/>
        <v>0</v>
      </c>
      <c r="R638" s="49"/>
    </row>
    <row r="639" spans="2:19" ht="55.2" x14ac:dyDescent="0.25">
      <c r="B639" s="48">
        <f>IF(F639&lt;&gt;"",1+MAX($B$22:B638),"")</f>
        <v>414</v>
      </c>
      <c r="C639" s="69"/>
      <c r="D639" s="8" t="s">
        <v>579</v>
      </c>
      <c r="E639" s="23" t="s">
        <v>64</v>
      </c>
      <c r="F639" s="39">
        <v>1</v>
      </c>
      <c r="G639" s="17">
        <v>12500</v>
      </c>
      <c r="H639" s="17">
        <f t="shared" si="231"/>
        <v>13750.000000000002</v>
      </c>
      <c r="I639" s="17">
        <f t="shared" si="229"/>
        <v>13750.000000000002</v>
      </c>
      <c r="J639" s="15">
        <v>85</v>
      </c>
      <c r="K639" s="10">
        <f t="shared" si="232"/>
        <v>85</v>
      </c>
      <c r="L639" s="76" t="s">
        <v>683</v>
      </c>
      <c r="M639" s="77">
        <v>58</v>
      </c>
      <c r="N639" s="17">
        <f t="shared" si="233"/>
        <v>81.199999999999989</v>
      </c>
      <c r="O639" s="17">
        <f t="shared" si="234"/>
        <v>6901.9999999999991</v>
      </c>
      <c r="P639" s="17">
        <f t="shared" si="230"/>
        <v>6901.9999999999991</v>
      </c>
      <c r="Q639" s="17">
        <f t="shared" si="235"/>
        <v>20652</v>
      </c>
      <c r="R639" s="49"/>
    </row>
    <row r="640" spans="2:19" x14ac:dyDescent="0.25">
      <c r="B640" s="48" t="str">
        <f>IF(F640&lt;&gt;"",1+MAX($B$22:B639),"")</f>
        <v/>
      </c>
      <c r="C640" s="52"/>
      <c r="D640" s="8"/>
      <c r="E640" s="23"/>
      <c r="F640" s="39"/>
      <c r="G640" s="17"/>
      <c r="H640" s="17">
        <f t="shared" si="231"/>
        <v>0</v>
      </c>
      <c r="I640" s="17">
        <f t="shared" si="229"/>
        <v>0</v>
      </c>
      <c r="J640" s="15"/>
      <c r="K640" s="10">
        <f t="shared" si="232"/>
        <v>0</v>
      </c>
      <c r="L640" s="10"/>
      <c r="M640" s="17"/>
      <c r="N640" s="17">
        <f t="shared" si="233"/>
        <v>0</v>
      </c>
      <c r="O640" s="17">
        <f t="shared" si="234"/>
        <v>0</v>
      </c>
      <c r="P640" s="17">
        <f t="shared" si="230"/>
        <v>0</v>
      </c>
      <c r="Q640" s="17">
        <f t="shared" si="235"/>
        <v>0</v>
      </c>
      <c r="R640" s="49"/>
    </row>
    <row r="641" spans="2:20" s="12" customFormat="1" ht="12.75" customHeight="1" x14ac:dyDescent="0.25">
      <c r="B641" s="13" t="str">
        <f>IF(F641&lt;&gt;"",1+MAX($B$22:B640),"")</f>
        <v/>
      </c>
      <c r="C641" s="13" t="s">
        <v>56</v>
      </c>
      <c r="D641" s="6" t="s">
        <v>28</v>
      </c>
      <c r="E641" s="114" t="s">
        <v>65</v>
      </c>
      <c r="F641" s="114"/>
      <c r="G641" s="114"/>
      <c r="H641" s="53">
        <f>SUM(I642:I649)</f>
        <v>48936.338000000011</v>
      </c>
      <c r="I641" s="7">
        <f t="shared" si="229"/>
        <v>0</v>
      </c>
      <c r="J641" s="7"/>
      <c r="K641" s="115" t="s">
        <v>66</v>
      </c>
      <c r="L641" s="115"/>
      <c r="M641" s="115"/>
      <c r="N641" s="115"/>
      <c r="O641" s="53">
        <f>SUM(P642:P649)</f>
        <v>34190.800000000003</v>
      </c>
      <c r="P641" s="7">
        <f t="shared" si="230"/>
        <v>0</v>
      </c>
      <c r="Q641" s="47">
        <f>SUM(Q642:Q649)</f>
        <v>83127.138000000006</v>
      </c>
      <c r="R641" s="47">
        <f>(Q641)+(H641*$Q$8)+(O641*$Q$9)+(Q641*$Q$10)+($Q$11*((Q641)+(H641*$Q$8)+(O641*$Q$9)+(Q641*$Q$10)))+(Q641*$Q$12)</f>
        <v>117689.01421498801</v>
      </c>
    </row>
    <row r="642" spans="2:20" x14ac:dyDescent="0.25">
      <c r="B642" s="48" t="str">
        <f>IF(F642&lt;&gt;"",1+MAX($B$22:B641),"")</f>
        <v/>
      </c>
      <c r="C642" s="52"/>
      <c r="D642" s="8"/>
      <c r="E642" s="23"/>
      <c r="F642" s="39"/>
      <c r="G642" s="17"/>
      <c r="H642" s="17">
        <f t="shared" ref="H642:H649" si="236">G642*$T$2</f>
        <v>0</v>
      </c>
      <c r="I642" s="17">
        <f t="shared" si="229"/>
        <v>0</v>
      </c>
      <c r="J642" s="15"/>
      <c r="K642" s="10">
        <f t="shared" ref="K642:K649" si="237">F642*J642</f>
        <v>0</v>
      </c>
      <c r="L642" s="10"/>
      <c r="M642" s="17"/>
      <c r="N642" s="17">
        <f t="shared" ref="N642:N649" si="238">M642*$U$2</f>
        <v>0</v>
      </c>
      <c r="O642" s="17">
        <f t="shared" ref="O642:O649" si="239">J642*N642</f>
        <v>0</v>
      </c>
      <c r="P642" s="17">
        <f t="shared" si="230"/>
        <v>0</v>
      </c>
      <c r="Q642" s="17">
        <f t="shared" ref="Q642:Q649" si="240">I642+P642</f>
        <v>0</v>
      </c>
      <c r="R642" s="49"/>
      <c r="S642" s="12"/>
    </row>
    <row r="643" spans="2:20" x14ac:dyDescent="0.25">
      <c r="B643" s="64" t="str">
        <f>IF(F643&lt;&gt;"",1+MAX($B$22:B642),"")</f>
        <v/>
      </c>
      <c r="C643" s="65"/>
      <c r="D643" s="66" t="s">
        <v>577</v>
      </c>
      <c r="E643" s="23"/>
      <c r="F643" s="39"/>
      <c r="G643" s="17"/>
      <c r="H643" s="17">
        <f t="shared" si="236"/>
        <v>0</v>
      </c>
      <c r="I643" s="17">
        <f t="shared" si="229"/>
        <v>0</v>
      </c>
      <c r="J643" s="15"/>
      <c r="K643" s="10">
        <f t="shared" si="237"/>
        <v>0</v>
      </c>
      <c r="L643" s="10"/>
      <c r="M643" s="17"/>
      <c r="N643" s="17">
        <f t="shared" si="238"/>
        <v>0</v>
      </c>
      <c r="O643" s="17">
        <f t="shared" si="239"/>
        <v>0</v>
      </c>
      <c r="P643" s="17">
        <f t="shared" si="230"/>
        <v>0</v>
      </c>
      <c r="Q643" s="17">
        <f t="shared" si="240"/>
        <v>0</v>
      </c>
      <c r="R643" s="49"/>
    </row>
    <row r="644" spans="2:20" ht="55.2" x14ac:dyDescent="0.25">
      <c r="B644" s="48">
        <f>IF(F644&lt;&gt;"",1+MAX($B$22:B643),"")</f>
        <v>415</v>
      </c>
      <c r="C644" s="69"/>
      <c r="D644" s="8" t="s">
        <v>578</v>
      </c>
      <c r="E644" s="23" t="s">
        <v>64</v>
      </c>
      <c r="F644" s="39">
        <v>1</v>
      </c>
      <c r="G644" s="17">
        <v>41500</v>
      </c>
      <c r="H644" s="17">
        <f t="shared" si="236"/>
        <v>45650.000000000007</v>
      </c>
      <c r="I644" s="17">
        <f t="shared" si="229"/>
        <v>45650.000000000007</v>
      </c>
      <c r="J644" s="15">
        <v>410</v>
      </c>
      <c r="K644" s="10">
        <f t="shared" si="237"/>
        <v>410</v>
      </c>
      <c r="L644" s="76" t="s">
        <v>689</v>
      </c>
      <c r="M644" s="77">
        <v>59</v>
      </c>
      <c r="N644" s="17">
        <f t="shared" si="238"/>
        <v>82.6</v>
      </c>
      <c r="O644" s="17">
        <f t="shared" si="239"/>
        <v>33866</v>
      </c>
      <c r="P644" s="17">
        <f t="shared" si="230"/>
        <v>33866</v>
      </c>
      <c r="Q644" s="17">
        <f t="shared" si="240"/>
        <v>79516</v>
      </c>
      <c r="R644" s="49"/>
      <c r="T644" s="78"/>
    </row>
    <row r="645" spans="2:20" x14ac:dyDescent="0.25">
      <c r="B645" s="48" t="str">
        <f>IF(F645&lt;&gt;"",1+MAX($B$22:B644),"")</f>
        <v/>
      </c>
      <c r="C645" s="69"/>
      <c r="D645" s="8"/>
      <c r="E645" s="23"/>
      <c r="F645" s="39"/>
      <c r="G645" s="17"/>
      <c r="H645" s="17">
        <f t="shared" si="236"/>
        <v>0</v>
      </c>
      <c r="I645" s="17">
        <f t="shared" si="229"/>
        <v>0</v>
      </c>
      <c r="J645" s="15"/>
      <c r="K645" s="10">
        <f t="shared" si="237"/>
        <v>0</v>
      </c>
      <c r="L645" s="10"/>
      <c r="M645" s="17"/>
      <c r="N645" s="17">
        <f t="shared" si="238"/>
        <v>0</v>
      </c>
      <c r="O645" s="17">
        <f t="shared" si="239"/>
        <v>0</v>
      </c>
      <c r="P645" s="17">
        <f t="shared" si="230"/>
        <v>0</v>
      </c>
      <c r="Q645" s="17">
        <f t="shared" si="240"/>
        <v>0</v>
      </c>
      <c r="R645" s="49"/>
    </row>
    <row r="646" spans="2:20" x14ac:dyDescent="0.25">
      <c r="B646" s="64" t="str">
        <f>IF(F646&lt;&gt;"",1+MAX($B$22:B645),"")</f>
        <v/>
      </c>
      <c r="C646" s="65"/>
      <c r="D646" s="66" t="s">
        <v>523</v>
      </c>
      <c r="E646" s="23"/>
      <c r="F646" s="39"/>
      <c r="G646" s="17"/>
      <c r="H646" s="17">
        <f t="shared" si="236"/>
        <v>0</v>
      </c>
      <c r="I646" s="17">
        <f t="shared" si="229"/>
        <v>0</v>
      </c>
      <c r="J646" s="15"/>
      <c r="K646" s="10">
        <f t="shared" si="237"/>
        <v>0</v>
      </c>
      <c r="L646" s="10"/>
      <c r="M646" s="17"/>
      <c r="N646" s="17">
        <f t="shared" si="238"/>
        <v>0</v>
      </c>
      <c r="O646" s="17">
        <f t="shared" si="239"/>
        <v>0</v>
      </c>
      <c r="P646" s="17">
        <f t="shared" si="230"/>
        <v>0</v>
      </c>
      <c r="Q646" s="17">
        <f t="shared" si="240"/>
        <v>0</v>
      </c>
      <c r="R646" s="49"/>
    </row>
    <row r="647" spans="2:20" ht="55.2" x14ac:dyDescent="0.25">
      <c r="B647" s="48">
        <f>IF(F647&lt;&gt;"",1+MAX($B$22:B646),"")</f>
        <v>416</v>
      </c>
      <c r="C647" s="123" t="s">
        <v>524</v>
      </c>
      <c r="D647" s="51" t="s">
        <v>525</v>
      </c>
      <c r="E647" s="23" t="s">
        <v>98</v>
      </c>
      <c r="F647" s="39">
        <v>1</v>
      </c>
      <c r="G647" s="17">
        <v>1493.79</v>
      </c>
      <c r="H647" s="17">
        <f t="shared" si="236"/>
        <v>1643.1690000000001</v>
      </c>
      <c r="I647" s="17">
        <f t="shared" si="229"/>
        <v>1643.1690000000001</v>
      </c>
      <c r="J647" s="15">
        <v>2</v>
      </c>
      <c r="K647" s="10">
        <f t="shared" si="237"/>
        <v>2</v>
      </c>
      <c r="L647" s="10" t="s">
        <v>683</v>
      </c>
      <c r="M647" s="17">
        <v>58</v>
      </c>
      <c r="N647" s="17">
        <f t="shared" si="238"/>
        <v>81.199999999999989</v>
      </c>
      <c r="O647" s="17">
        <f t="shared" si="239"/>
        <v>162.39999999999998</v>
      </c>
      <c r="P647" s="17">
        <f t="shared" si="230"/>
        <v>162.39999999999998</v>
      </c>
      <c r="Q647" s="17">
        <f t="shared" si="240"/>
        <v>1805.569</v>
      </c>
      <c r="R647" s="49"/>
    </row>
    <row r="648" spans="2:20" ht="55.2" x14ac:dyDescent="0.25">
      <c r="B648" s="48">
        <f>IF(F648&lt;&gt;"",1+MAX($B$22:B647),"")</f>
        <v>417</v>
      </c>
      <c r="C648" s="123"/>
      <c r="D648" s="51" t="s">
        <v>526</v>
      </c>
      <c r="E648" s="23" t="s">
        <v>98</v>
      </c>
      <c r="F648" s="39">
        <v>1</v>
      </c>
      <c r="G648" s="17">
        <v>1493.79</v>
      </c>
      <c r="H648" s="17">
        <f t="shared" si="236"/>
        <v>1643.1690000000001</v>
      </c>
      <c r="I648" s="17">
        <f t="shared" ref="I648" si="241">F648*H648</f>
        <v>1643.1690000000001</v>
      </c>
      <c r="J648" s="15">
        <v>2</v>
      </c>
      <c r="K648" s="10">
        <f t="shared" ref="K648" si="242">F648*J648</f>
        <v>2</v>
      </c>
      <c r="L648" s="10" t="s">
        <v>683</v>
      </c>
      <c r="M648" s="17">
        <v>58</v>
      </c>
      <c r="N648" s="17">
        <f t="shared" si="238"/>
        <v>81.199999999999989</v>
      </c>
      <c r="O648" s="17">
        <f t="shared" si="239"/>
        <v>162.39999999999998</v>
      </c>
      <c r="P648" s="17">
        <f t="shared" si="230"/>
        <v>162.39999999999998</v>
      </c>
      <c r="Q648" s="17">
        <f t="shared" si="240"/>
        <v>1805.569</v>
      </c>
      <c r="R648" s="49"/>
    </row>
    <row r="649" spans="2:20" x14ac:dyDescent="0.25">
      <c r="B649" s="48" t="str">
        <f>IF(F649&lt;&gt;"",1+MAX($B$22:B648),"")</f>
        <v/>
      </c>
      <c r="C649" s="52"/>
      <c r="D649" s="8"/>
      <c r="E649" s="23"/>
      <c r="F649" s="39"/>
      <c r="G649" s="17"/>
      <c r="H649" s="17">
        <f t="shared" si="236"/>
        <v>0</v>
      </c>
      <c r="I649" s="17">
        <f t="shared" si="229"/>
        <v>0</v>
      </c>
      <c r="J649" s="15"/>
      <c r="K649" s="10">
        <f t="shared" si="237"/>
        <v>0</v>
      </c>
      <c r="L649" s="10"/>
      <c r="M649" s="17"/>
      <c r="N649" s="17">
        <f t="shared" si="238"/>
        <v>0</v>
      </c>
      <c r="O649" s="17">
        <f t="shared" si="239"/>
        <v>0</v>
      </c>
      <c r="P649" s="17">
        <f t="shared" si="230"/>
        <v>0</v>
      </c>
      <c r="Q649" s="17">
        <f t="shared" si="240"/>
        <v>0</v>
      </c>
      <c r="R649" s="49"/>
      <c r="S649" s="12"/>
    </row>
    <row r="650" spans="2:20" s="12" customFormat="1" ht="12.75" customHeight="1" x14ac:dyDescent="0.25">
      <c r="B650" s="13" t="str">
        <f>IF(F650&lt;&gt;"",1+MAX($B$22:B649),"")</f>
        <v/>
      </c>
      <c r="C650" s="13" t="s">
        <v>57</v>
      </c>
      <c r="D650" s="6" t="s">
        <v>25</v>
      </c>
      <c r="E650" s="114" t="s">
        <v>65</v>
      </c>
      <c r="F650" s="114"/>
      <c r="G650" s="114"/>
      <c r="H650" s="53">
        <f>SUM(I651:I707)</f>
        <v>116784.8</v>
      </c>
      <c r="I650" s="7">
        <f t="shared" si="229"/>
        <v>0</v>
      </c>
      <c r="J650" s="7"/>
      <c r="K650" s="115" t="s">
        <v>66</v>
      </c>
      <c r="L650" s="115"/>
      <c r="M650" s="115"/>
      <c r="N650" s="115"/>
      <c r="O650" s="53">
        <f>SUM(P651:P707)</f>
        <v>41303.041779999992</v>
      </c>
      <c r="P650" s="7">
        <f t="shared" si="230"/>
        <v>0</v>
      </c>
      <c r="Q650" s="47">
        <f>SUM(Q651:Q707)</f>
        <v>158087.84178000008</v>
      </c>
      <c r="R650" s="47">
        <f>(Q650)+(H650*$Q$8)+(O650*$Q$9)+(Q650*$Q$10)+($Q$11*((Q650)+(H650*$Q$8)+(O650*$Q$9)+(Q650*$Q$10)))+(Q650*$Q$12)</f>
        <v>223363.79694486008</v>
      </c>
    </row>
    <row r="651" spans="2:20" x14ac:dyDescent="0.25">
      <c r="B651" s="48" t="str">
        <f>IF(F651&lt;&gt;"",1+MAX($B$22:B650),"")</f>
        <v/>
      </c>
      <c r="C651" s="52"/>
      <c r="D651" s="8"/>
      <c r="E651" s="23"/>
      <c r="F651" s="39"/>
      <c r="G651" s="17"/>
      <c r="H651" s="17">
        <f t="shared" ref="H651:H707" si="243">G651*$T$2</f>
        <v>0</v>
      </c>
      <c r="I651" s="17">
        <f t="shared" si="229"/>
        <v>0</v>
      </c>
      <c r="J651" s="15"/>
      <c r="K651" s="10">
        <f t="shared" ref="K651:K707" si="244">F651*J651</f>
        <v>0</v>
      </c>
      <c r="L651" s="10"/>
      <c r="M651" s="17"/>
      <c r="N651" s="17">
        <f t="shared" ref="N651:N707" si="245">M651*$U$2</f>
        <v>0</v>
      </c>
      <c r="O651" s="17">
        <f t="shared" ref="O651:O707" si="246">J651*N651</f>
        <v>0</v>
      </c>
      <c r="P651" s="17">
        <f t="shared" si="230"/>
        <v>0</v>
      </c>
      <c r="Q651" s="17">
        <f t="shared" ref="Q651:Q707" si="247">I651+P651</f>
        <v>0</v>
      </c>
      <c r="R651" s="49"/>
      <c r="S651" s="12"/>
    </row>
    <row r="652" spans="2:20" x14ac:dyDescent="0.25">
      <c r="B652" s="64" t="str">
        <f>IF(F652&lt;&gt;"",1+MAX($B$22:B651),"")</f>
        <v/>
      </c>
      <c r="C652" s="65"/>
      <c r="D652" s="66" t="s">
        <v>580</v>
      </c>
      <c r="E652" s="23"/>
      <c r="F652" s="39"/>
      <c r="G652" s="17"/>
      <c r="H652" s="17">
        <f t="shared" si="243"/>
        <v>0</v>
      </c>
      <c r="I652" s="17">
        <f t="shared" si="229"/>
        <v>0</v>
      </c>
      <c r="J652" s="15"/>
      <c r="K652" s="10">
        <f t="shared" si="244"/>
        <v>0</v>
      </c>
      <c r="L652" s="10"/>
      <c r="M652" s="17"/>
      <c r="N652" s="17">
        <f t="shared" si="245"/>
        <v>0</v>
      </c>
      <c r="O652" s="17">
        <f t="shared" si="246"/>
        <v>0</v>
      </c>
      <c r="P652" s="17">
        <f t="shared" si="230"/>
        <v>0</v>
      </c>
      <c r="Q652" s="17">
        <f t="shared" si="247"/>
        <v>0</v>
      </c>
      <c r="R652" s="49"/>
      <c r="S652" s="82"/>
    </row>
    <row r="653" spans="2:20" ht="55.2" x14ac:dyDescent="0.25">
      <c r="B653" s="48">
        <f>IF(F653&lt;&gt;"",1+MAX($B$22:B652),"")</f>
        <v>418</v>
      </c>
      <c r="C653" s="69" t="s">
        <v>581</v>
      </c>
      <c r="D653" s="8" t="s">
        <v>582</v>
      </c>
      <c r="E653" s="23" t="s">
        <v>98</v>
      </c>
      <c r="F653" s="39">
        <v>4</v>
      </c>
      <c r="G653" s="17">
        <v>210</v>
      </c>
      <c r="H653" s="17">
        <f t="shared" si="243"/>
        <v>231.00000000000003</v>
      </c>
      <c r="I653" s="17">
        <f t="shared" si="229"/>
        <v>924.00000000000011</v>
      </c>
      <c r="J653" s="15">
        <v>1</v>
      </c>
      <c r="K653" s="10">
        <f t="shared" si="244"/>
        <v>4</v>
      </c>
      <c r="L653" s="79" t="s">
        <v>688</v>
      </c>
      <c r="M653" s="80">
        <v>61.3</v>
      </c>
      <c r="N653" s="17">
        <f t="shared" si="245"/>
        <v>85.82</v>
      </c>
      <c r="O653" s="17">
        <f t="shared" si="246"/>
        <v>85.82</v>
      </c>
      <c r="P653" s="17">
        <f t="shared" si="230"/>
        <v>343.28</v>
      </c>
      <c r="Q653" s="17">
        <f t="shared" si="247"/>
        <v>1267.2800000000002</v>
      </c>
      <c r="R653" s="49"/>
    </row>
    <row r="654" spans="2:20" ht="55.2" x14ac:dyDescent="0.25">
      <c r="B654" s="48">
        <f>IF(F654&lt;&gt;"",1+MAX($B$22:B653),"")</f>
        <v>419</v>
      </c>
      <c r="C654" s="69"/>
      <c r="D654" s="8" t="s">
        <v>583</v>
      </c>
      <c r="E654" s="23" t="s">
        <v>98</v>
      </c>
      <c r="F654" s="39">
        <v>4</v>
      </c>
      <c r="G654" s="17">
        <v>350</v>
      </c>
      <c r="H654" s="17">
        <f t="shared" si="243"/>
        <v>385.00000000000006</v>
      </c>
      <c r="I654" s="17">
        <f t="shared" si="229"/>
        <v>1540.0000000000002</v>
      </c>
      <c r="J654" s="15">
        <v>1.65</v>
      </c>
      <c r="K654" s="10">
        <f t="shared" si="244"/>
        <v>6.6</v>
      </c>
      <c r="L654" s="79" t="s">
        <v>688</v>
      </c>
      <c r="M654" s="80">
        <v>61.3</v>
      </c>
      <c r="N654" s="17">
        <f t="shared" si="245"/>
        <v>85.82</v>
      </c>
      <c r="O654" s="17">
        <f t="shared" si="246"/>
        <v>141.60299999999998</v>
      </c>
      <c r="P654" s="17">
        <f t="shared" si="230"/>
        <v>566.41199999999992</v>
      </c>
      <c r="Q654" s="17">
        <f t="shared" si="247"/>
        <v>2106.4120000000003</v>
      </c>
      <c r="R654" s="49"/>
    </row>
    <row r="655" spans="2:20" ht="69" x14ac:dyDescent="0.25">
      <c r="B655" s="48">
        <f>IF(F655&lt;&gt;"",1+MAX($B$22:B654),"")</f>
        <v>420</v>
      </c>
      <c r="C655" s="69"/>
      <c r="D655" s="8" t="s">
        <v>584</v>
      </c>
      <c r="E655" s="23" t="s">
        <v>98</v>
      </c>
      <c r="F655" s="39">
        <v>2</v>
      </c>
      <c r="G655" s="17">
        <v>75</v>
      </c>
      <c r="H655" s="17">
        <f t="shared" si="243"/>
        <v>82.5</v>
      </c>
      <c r="I655" s="17">
        <f t="shared" si="229"/>
        <v>165</v>
      </c>
      <c r="J655" s="15">
        <v>1.25</v>
      </c>
      <c r="K655" s="10">
        <f t="shared" si="244"/>
        <v>2.5</v>
      </c>
      <c r="L655" s="79" t="s">
        <v>688</v>
      </c>
      <c r="M655" s="80">
        <v>61.3</v>
      </c>
      <c r="N655" s="17">
        <f t="shared" si="245"/>
        <v>85.82</v>
      </c>
      <c r="O655" s="17">
        <f t="shared" si="246"/>
        <v>107.27499999999999</v>
      </c>
      <c r="P655" s="17">
        <f t="shared" si="230"/>
        <v>214.54999999999998</v>
      </c>
      <c r="Q655" s="17">
        <f t="shared" si="247"/>
        <v>379.54999999999995</v>
      </c>
      <c r="R655" s="49"/>
    </row>
    <row r="656" spans="2:20" ht="55.2" x14ac:dyDescent="0.25">
      <c r="B656" s="48">
        <f>IF(F656&lt;&gt;"",1+MAX($B$22:B655),"")</f>
        <v>421</v>
      </c>
      <c r="C656" s="69"/>
      <c r="D656" s="8" t="s">
        <v>650</v>
      </c>
      <c r="E656" s="23" t="s">
        <v>98</v>
      </c>
      <c r="F656" s="39">
        <v>1</v>
      </c>
      <c r="G656" s="17">
        <v>5000</v>
      </c>
      <c r="H656" s="17">
        <f t="shared" si="243"/>
        <v>5500</v>
      </c>
      <c r="I656" s="17">
        <f t="shared" si="229"/>
        <v>5500</v>
      </c>
      <c r="J656" s="15">
        <v>2</v>
      </c>
      <c r="K656" s="10">
        <f t="shared" si="244"/>
        <v>2</v>
      </c>
      <c r="L656" s="79" t="s">
        <v>688</v>
      </c>
      <c r="M656" s="80">
        <v>61.3</v>
      </c>
      <c r="N656" s="17">
        <f t="shared" si="245"/>
        <v>85.82</v>
      </c>
      <c r="O656" s="17">
        <f t="shared" si="246"/>
        <v>171.64</v>
      </c>
      <c r="P656" s="17">
        <f t="shared" si="230"/>
        <v>171.64</v>
      </c>
      <c r="Q656" s="17">
        <f t="shared" si="247"/>
        <v>5671.64</v>
      </c>
      <c r="R656" s="49"/>
    </row>
    <row r="657" spans="2:18" ht="69" x14ac:dyDescent="0.25">
      <c r="B657" s="48">
        <f>IF(F657&lt;&gt;"",1+MAX($B$22:B656),"")</f>
        <v>422</v>
      </c>
      <c r="C657" s="69"/>
      <c r="D657" s="8" t="s">
        <v>691</v>
      </c>
      <c r="E657" s="23" t="s">
        <v>98</v>
      </c>
      <c r="F657" s="39">
        <v>3</v>
      </c>
      <c r="G657" s="17">
        <v>350</v>
      </c>
      <c r="H657" s="17">
        <f t="shared" si="243"/>
        <v>385.00000000000006</v>
      </c>
      <c r="I657" s="17">
        <f t="shared" si="229"/>
        <v>1155.0000000000002</v>
      </c>
      <c r="J657" s="15">
        <v>1.65</v>
      </c>
      <c r="K657" s="10">
        <f t="shared" si="244"/>
        <v>4.9499999999999993</v>
      </c>
      <c r="L657" s="79" t="s">
        <v>688</v>
      </c>
      <c r="M657" s="80">
        <v>61.3</v>
      </c>
      <c r="N657" s="17">
        <f t="shared" si="245"/>
        <v>85.82</v>
      </c>
      <c r="O657" s="17">
        <f t="shared" si="246"/>
        <v>141.60299999999998</v>
      </c>
      <c r="P657" s="17">
        <f t="shared" si="230"/>
        <v>424.80899999999997</v>
      </c>
      <c r="Q657" s="17">
        <f t="shared" si="247"/>
        <v>1579.8090000000002</v>
      </c>
      <c r="R657" s="49"/>
    </row>
    <row r="658" spans="2:18" ht="69" x14ac:dyDescent="0.25">
      <c r="B658" s="48">
        <f>IF(F658&lt;&gt;"",1+MAX($B$22:B657),"")</f>
        <v>423</v>
      </c>
      <c r="C658" s="69"/>
      <c r="D658" s="8" t="s">
        <v>585</v>
      </c>
      <c r="E658" s="23" t="s">
        <v>98</v>
      </c>
      <c r="F658" s="39">
        <v>1</v>
      </c>
      <c r="G658" s="17">
        <v>350</v>
      </c>
      <c r="H658" s="17">
        <f t="shared" si="243"/>
        <v>385.00000000000006</v>
      </c>
      <c r="I658" s="17">
        <f t="shared" si="229"/>
        <v>385.00000000000006</v>
      </c>
      <c r="J658" s="15">
        <v>1.65</v>
      </c>
      <c r="K658" s="10">
        <f t="shared" si="244"/>
        <v>1.65</v>
      </c>
      <c r="L658" s="79" t="s">
        <v>688</v>
      </c>
      <c r="M658" s="80">
        <v>61.3</v>
      </c>
      <c r="N658" s="17">
        <f t="shared" si="245"/>
        <v>85.82</v>
      </c>
      <c r="O658" s="17">
        <f t="shared" si="246"/>
        <v>141.60299999999998</v>
      </c>
      <c r="P658" s="17">
        <f t="shared" si="230"/>
        <v>141.60299999999998</v>
      </c>
      <c r="Q658" s="17">
        <f t="shared" si="247"/>
        <v>526.60300000000007</v>
      </c>
      <c r="R658" s="49"/>
    </row>
    <row r="659" spans="2:18" ht="69" x14ac:dyDescent="0.25">
      <c r="B659" s="48">
        <f>IF(F659&lt;&gt;"",1+MAX($B$22:B658),"")</f>
        <v>424</v>
      </c>
      <c r="C659" s="69"/>
      <c r="D659" s="8" t="s">
        <v>586</v>
      </c>
      <c r="E659" s="23" t="s">
        <v>98</v>
      </c>
      <c r="F659" s="39">
        <v>6</v>
      </c>
      <c r="G659" s="17">
        <v>350</v>
      </c>
      <c r="H659" s="17">
        <f t="shared" si="243"/>
        <v>385.00000000000006</v>
      </c>
      <c r="I659" s="17">
        <f t="shared" si="229"/>
        <v>2310.0000000000005</v>
      </c>
      <c r="J659" s="15">
        <v>1.65</v>
      </c>
      <c r="K659" s="10">
        <f t="shared" si="244"/>
        <v>9.8999999999999986</v>
      </c>
      <c r="L659" s="79" t="s">
        <v>688</v>
      </c>
      <c r="M659" s="80">
        <v>61.3</v>
      </c>
      <c r="N659" s="17">
        <f t="shared" si="245"/>
        <v>85.82</v>
      </c>
      <c r="O659" s="17">
        <f t="shared" si="246"/>
        <v>141.60299999999998</v>
      </c>
      <c r="P659" s="17">
        <f t="shared" si="230"/>
        <v>849.61799999999994</v>
      </c>
      <c r="Q659" s="17">
        <f t="shared" si="247"/>
        <v>3159.6180000000004</v>
      </c>
      <c r="R659" s="49"/>
    </row>
    <row r="660" spans="2:18" ht="55.2" x14ac:dyDescent="0.25">
      <c r="B660" s="48">
        <f>IF(F660&lt;&gt;"",1+MAX($B$22:B659),"")</f>
        <v>425</v>
      </c>
      <c r="C660" s="69"/>
      <c r="D660" s="8" t="s">
        <v>587</v>
      </c>
      <c r="E660" s="23" t="s">
        <v>98</v>
      </c>
      <c r="F660" s="39">
        <v>1</v>
      </c>
      <c r="G660" s="17">
        <v>350</v>
      </c>
      <c r="H660" s="17">
        <f t="shared" si="243"/>
        <v>385.00000000000006</v>
      </c>
      <c r="I660" s="17">
        <f t="shared" si="229"/>
        <v>385.00000000000006</v>
      </c>
      <c r="J660" s="15">
        <v>1.65</v>
      </c>
      <c r="K660" s="10">
        <f t="shared" si="244"/>
        <v>1.65</v>
      </c>
      <c r="L660" s="79" t="s">
        <v>688</v>
      </c>
      <c r="M660" s="80">
        <v>61.3</v>
      </c>
      <c r="N660" s="17">
        <f t="shared" si="245"/>
        <v>85.82</v>
      </c>
      <c r="O660" s="17">
        <f t="shared" si="246"/>
        <v>141.60299999999998</v>
      </c>
      <c r="P660" s="17">
        <f t="shared" si="230"/>
        <v>141.60299999999998</v>
      </c>
      <c r="Q660" s="17">
        <f t="shared" si="247"/>
        <v>526.60300000000007</v>
      </c>
      <c r="R660" s="49"/>
    </row>
    <row r="661" spans="2:18" ht="69" x14ac:dyDescent="0.25">
      <c r="B661" s="48">
        <f>IF(F661&lt;&gt;"",1+MAX($B$22:B660),"")</f>
        <v>426</v>
      </c>
      <c r="C661" s="69"/>
      <c r="D661" s="8" t="s">
        <v>588</v>
      </c>
      <c r="E661" s="23" t="s">
        <v>98</v>
      </c>
      <c r="F661" s="39">
        <v>1</v>
      </c>
      <c r="G661" s="17">
        <v>350</v>
      </c>
      <c r="H661" s="17">
        <f t="shared" si="243"/>
        <v>385.00000000000006</v>
      </c>
      <c r="I661" s="17">
        <f t="shared" si="229"/>
        <v>385.00000000000006</v>
      </c>
      <c r="J661" s="15">
        <v>1.65</v>
      </c>
      <c r="K661" s="10">
        <f t="shared" si="244"/>
        <v>1.65</v>
      </c>
      <c r="L661" s="79" t="s">
        <v>688</v>
      </c>
      <c r="M661" s="80">
        <v>61.3</v>
      </c>
      <c r="N661" s="17">
        <f t="shared" si="245"/>
        <v>85.82</v>
      </c>
      <c r="O661" s="17">
        <f t="shared" si="246"/>
        <v>141.60299999999998</v>
      </c>
      <c r="P661" s="17">
        <f t="shared" si="230"/>
        <v>141.60299999999998</v>
      </c>
      <c r="Q661" s="17">
        <f t="shared" si="247"/>
        <v>526.60300000000007</v>
      </c>
      <c r="R661" s="49"/>
    </row>
    <row r="662" spans="2:18" ht="55.2" x14ac:dyDescent="0.25">
      <c r="B662" s="48">
        <f>IF(F662&lt;&gt;"",1+MAX($B$22:B661),"")</f>
        <v>427</v>
      </c>
      <c r="C662" s="69"/>
      <c r="D662" s="8" t="s">
        <v>589</v>
      </c>
      <c r="E662" s="23" t="s">
        <v>98</v>
      </c>
      <c r="F662" s="39">
        <v>2</v>
      </c>
      <c r="G662" s="17">
        <v>295</v>
      </c>
      <c r="H662" s="17">
        <f t="shared" si="243"/>
        <v>324.5</v>
      </c>
      <c r="I662" s="17">
        <f t="shared" si="229"/>
        <v>649</v>
      </c>
      <c r="J662" s="15">
        <v>1.65</v>
      </c>
      <c r="K662" s="10">
        <f t="shared" si="244"/>
        <v>3.3</v>
      </c>
      <c r="L662" s="79" t="s">
        <v>688</v>
      </c>
      <c r="M662" s="80">
        <v>61.3</v>
      </c>
      <c r="N662" s="17">
        <f t="shared" si="245"/>
        <v>85.82</v>
      </c>
      <c r="O662" s="17">
        <f t="shared" si="246"/>
        <v>141.60299999999998</v>
      </c>
      <c r="P662" s="17">
        <f t="shared" si="230"/>
        <v>283.20599999999996</v>
      </c>
      <c r="Q662" s="17">
        <f t="shared" si="247"/>
        <v>932.2059999999999</v>
      </c>
      <c r="R662" s="49"/>
    </row>
    <row r="663" spans="2:18" ht="55.2" x14ac:dyDescent="0.25">
      <c r="B663" s="48">
        <f>IF(F663&lt;&gt;"",1+MAX($B$22:B662),"")</f>
        <v>428</v>
      </c>
      <c r="C663" s="69"/>
      <c r="D663" s="8" t="s">
        <v>590</v>
      </c>
      <c r="E663" s="23" t="s">
        <v>98</v>
      </c>
      <c r="F663" s="39">
        <f>15+14</f>
        <v>29</v>
      </c>
      <c r="G663" s="17">
        <v>150</v>
      </c>
      <c r="H663" s="17">
        <f t="shared" si="243"/>
        <v>165</v>
      </c>
      <c r="I663" s="17">
        <f t="shared" si="229"/>
        <v>4785</v>
      </c>
      <c r="J663" s="15">
        <v>1</v>
      </c>
      <c r="K663" s="10">
        <f t="shared" si="244"/>
        <v>29</v>
      </c>
      <c r="L663" s="79" t="s">
        <v>688</v>
      </c>
      <c r="M663" s="80">
        <v>61.3</v>
      </c>
      <c r="N663" s="17">
        <f t="shared" si="245"/>
        <v>85.82</v>
      </c>
      <c r="O663" s="17">
        <f t="shared" si="246"/>
        <v>85.82</v>
      </c>
      <c r="P663" s="17">
        <f t="shared" si="230"/>
        <v>2488.7799999999997</v>
      </c>
      <c r="Q663" s="17">
        <f t="shared" si="247"/>
        <v>7273.78</v>
      </c>
      <c r="R663" s="49"/>
    </row>
    <row r="664" spans="2:18" ht="55.2" x14ac:dyDescent="0.25">
      <c r="B664" s="48">
        <f>IF(F664&lt;&gt;"",1+MAX($B$22:B663),"")</f>
        <v>429</v>
      </c>
      <c r="C664" s="69"/>
      <c r="D664" s="8" t="s">
        <v>591</v>
      </c>
      <c r="E664" s="23" t="s">
        <v>98</v>
      </c>
      <c r="F664" s="39">
        <v>13</v>
      </c>
      <c r="G664" s="17">
        <v>150</v>
      </c>
      <c r="H664" s="17">
        <f t="shared" si="243"/>
        <v>165</v>
      </c>
      <c r="I664" s="17">
        <f t="shared" si="229"/>
        <v>2145</v>
      </c>
      <c r="J664" s="15">
        <v>1</v>
      </c>
      <c r="K664" s="10">
        <f t="shared" si="244"/>
        <v>13</v>
      </c>
      <c r="L664" s="79" t="s">
        <v>688</v>
      </c>
      <c r="M664" s="80">
        <v>61.3</v>
      </c>
      <c r="N664" s="17">
        <f t="shared" si="245"/>
        <v>85.82</v>
      </c>
      <c r="O664" s="17">
        <f t="shared" si="246"/>
        <v>85.82</v>
      </c>
      <c r="P664" s="17">
        <f t="shared" si="230"/>
        <v>1115.6599999999999</v>
      </c>
      <c r="Q664" s="17">
        <f t="shared" si="247"/>
        <v>3260.66</v>
      </c>
      <c r="R664" s="49"/>
    </row>
    <row r="665" spans="2:18" ht="69" x14ac:dyDescent="0.25">
      <c r="B665" s="48">
        <f>IF(F665&lt;&gt;"",1+MAX($B$22:B664),"")</f>
        <v>430</v>
      </c>
      <c r="C665" s="69"/>
      <c r="D665" s="8" t="s">
        <v>592</v>
      </c>
      <c r="E665" s="23" t="s">
        <v>98</v>
      </c>
      <c r="F665" s="39">
        <v>4</v>
      </c>
      <c r="G665" s="17">
        <v>1350</v>
      </c>
      <c r="H665" s="17">
        <f t="shared" si="243"/>
        <v>1485.0000000000002</v>
      </c>
      <c r="I665" s="17">
        <f t="shared" si="229"/>
        <v>5940.0000000000009</v>
      </c>
      <c r="J665" s="15">
        <v>1</v>
      </c>
      <c r="K665" s="10">
        <f t="shared" si="244"/>
        <v>4</v>
      </c>
      <c r="L665" s="79" t="s">
        <v>688</v>
      </c>
      <c r="M665" s="80">
        <v>61.3</v>
      </c>
      <c r="N665" s="17">
        <f t="shared" si="245"/>
        <v>85.82</v>
      </c>
      <c r="O665" s="17">
        <f t="shared" si="246"/>
        <v>85.82</v>
      </c>
      <c r="P665" s="17">
        <f t="shared" si="230"/>
        <v>343.28</v>
      </c>
      <c r="Q665" s="17">
        <f t="shared" si="247"/>
        <v>6283.2800000000007</v>
      </c>
      <c r="R665" s="49"/>
    </row>
    <row r="666" spans="2:18" ht="69" x14ac:dyDescent="0.25">
      <c r="B666" s="48">
        <f>IF(F666&lt;&gt;"",1+MAX($B$22:B665),"")</f>
        <v>431</v>
      </c>
      <c r="C666" s="69"/>
      <c r="D666" s="8" t="s">
        <v>593</v>
      </c>
      <c r="E666" s="23" t="s">
        <v>98</v>
      </c>
      <c r="F666" s="39">
        <v>1</v>
      </c>
      <c r="G666" s="17">
        <v>1350</v>
      </c>
      <c r="H666" s="17">
        <f t="shared" si="243"/>
        <v>1485.0000000000002</v>
      </c>
      <c r="I666" s="17">
        <f t="shared" si="229"/>
        <v>1485.0000000000002</v>
      </c>
      <c r="J666" s="15">
        <v>1</v>
      </c>
      <c r="K666" s="10">
        <f t="shared" si="244"/>
        <v>1</v>
      </c>
      <c r="L666" s="79" t="s">
        <v>688</v>
      </c>
      <c r="M666" s="80">
        <v>61.3</v>
      </c>
      <c r="N666" s="17">
        <f t="shared" si="245"/>
        <v>85.82</v>
      </c>
      <c r="O666" s="17">
        <f t="shared" si="246"/>
        <v>85.82</v>
      </c>
      <c r="P666" s="17">
        <f t="shared" si="230"/>
        <v>85.82</v>
      </c>
      <c r="Q666" s="17">
        <f t="shared" si="247"/>
        <v>1570.8200000000002</v>
      </c>
      <c r="R666" s="49"/>
    </row>
    <row r="667" spans="2:18" ht="41.4" x14ac:dyDescent="0.25">
      <c r="B667" s="48">
        <f>IF(F667&lt;&gt;"",1+MAX($B$22:B666),"")</f>
        <v>432</v>
      </c>
      <c r="C667" s="69"/>
      <c r="D667" s="8" t="s">
        <v>594</v>
      </c>
      <c r="E667" s="23" t="s">
        <v>98</v>
      </c>
      <c r="F667" s="39">
        <v>2</v>
      </c>
      <c r="G667" s="17">
        <v>995</v>
      </c>
      <c r="H667" s="17">
        <f t="shared" si="243"/>
        <v>1094.5</v>
      </c>
      <c r="I667" s="17">
        <f t="shared" si="229"/>
        <v>2189</v>
      </c>
      <c r="J667" s="15">
        <v>1</v>
      </c>
      <c r="K667" s="10">
        <f t="shared" si="244"/>
        <v>2</v>
      </c>
      <c r="L667" s="79" t="s">
        <v>688</v>
      </c>
      <c r="M667" s="80">
        <v>61.3</v>
      </c>
      <c r="N667" s="17">
        <f t="shared" si="245"/>
        <v>85.82</v>
      </c>
      <c r="O667" s="17">
        <f t="shared" si="246"/>
        <v>85.82</v>
      </c>
      <c r="P667" s="17">
        <f t="shared" si="230"/>
        <v>171.64</v>
      </c>
      <c r="Q667" s="17">
        <f t="shared" si="247"/>
        <v>2360.64</v>
      </c>
      <c r="R667" s="49"/>
    </row>
    <row r="668" spans="2:18" ht="55.2" x14ac:dyDescent="0.25">
      <c r="B668" s="48">
        <f>IF(F668&lt;&gt;"",1+MAX($B$22:B667),"")</f>
        <v>433</v>
      </c>
      <c r="C668" s="69"/>
      <c r="D668" s="51" t="s">
        <v>651</v>
      </c>
      <c r="E668" s="23" t="s">
        <v>98</v>
      </c>
      <c r="F668" s="39">
        <v>2</v>
      </c>
      <c r="G668" s="17">
        <v>1600</v>
      </c>
      <c r="H668" s="17">
        <f t="shared" si="243"/>
        <v>1760.0000000000002</v>
      </c>
      <c r="I668" s="17">
        <f t="shared" si="229"/>
        <v>3520.0000000000005</v>
      </c>
      <c r="J668" s="15">
        <v>1</v>
      </c>
      <c r="K668" s="10">
        <f t="shared" si="244"/>
        <v>2</v>
      </c>
      <c r="L668" s="79" t="s">
        <v>688</v>
      </c>
      <c r="M668" s="80">
        <v>61.3</v>
      </c>
      <c r="N668" s="17">
        <f t="shared" si="245"/>
        <v>85.82</v>
      </c>
      <c r="O668" s="17">
        <f t="shared" si="246"/>
        <v>85.82</v>
      </c>
      <c r="P668" s="17">
        <f t="shared" si="230"/>
        <v>171.64</v>
      </c>
      <c r="Q668" s="17">
        <f t="shared" si="247"/>
        <v>3691.6400000000003</v>
      </c>
      <c r="R668" s="49"/>
    </row>
    <row r="669" spans="2:18" ht="69" x14ac:dyDescent="0.25">
      <c r="B669" s="48">
        <f>IF(F669&lt;&gt;"",1+MAX($B$22:B668),"")</f>
        <v>434</v>
      </c>
      <c r="C669" s="69"/>
      <c r="D669" s="8" t="s">
        <v>595</v>
      </c>
      <c r="E669" s="23" t="s">
        <v>98</v>
      </c>
      <c r="F669" s="39">
        <v>5</v>
      </c>
      <c r="G669" s="17">
        <v>160</v>
      </c>
      <c r="H669" s="17">
        <f t="shared" si="243"/>
        <v>176</v>
      </c>
      <c r="I669" s="17">
        <f t="shared" si="229"/>
        <v>880</v>
      </c>
      <c r="J669" s="15">
        <v>1</v>
      </c>
      <c r="K669" s="10">
        <f t="shared" si="244"/>
        <v>5</v>
      </c>
      <c r="L669" s="79" t="s">
        <v>688</v>
      </c>
      <c r="M669" s="80">
        <v>61.3</v>
      </c>
      <c r="N669" s="17">
        <f t="shared" si="245"/>
        <v>85.82</v>
      </c>
      <c r="O669" s="17">
        <f t="shared" si="246"/>
        <v>85.82</v>
      </c>
      <c r="P669" s="17">
        <f t="shared" si="230"/>
        <v>429.09999999999997</v>
      </c>
      <c r="Q669" s="17">
        <f t="shared" si="247"/>
        <v>1309.0999999999999</v>
      </c>
      <c r="R669" s="49"/>
    </row>
    <row r="670" spans="2:18" ht="69" x14ac:dyDescent="0.25">
      <c r="B670" s="48">
        <f>IF(F670&lt;&gt;"",1+MAX($B$22:B669),"")</f>
        <v>435</v>
      </c>
      <c r="C670" s="69"/>
      <c r="D670" s="8" t="s">
        <v>596</v>
      </c>
      <c r="E670" s="23" t="s">
        <v>98</v>
      </c>
      <c r="F670" s="39">
        <v>1</v>
      </c>
      <c r="G670" s="17">
        <v>160</v>
      </c>
      <c r="H670" s="17">
        <f t="shared" si="243"/>
        <v>176</v>
      </c>
      <c r="I670" s="17">
        <f t="shared" si="229"/>
        <v>176</v>
      </c>
      <c r="J670" s="15">
        <v>1</v>
      </c>
      <c r="K670" s="10">
        <f t="shared" si="244"/>
        <v>1</v>
      </c>
      <c r="L670" s="79" t="s">
        <v>688</v>
      </c>
      <c r="M670" s="80">
        <v>61.3</v>
      </c>
      <c r="N670" s="17">
        <f t="shared" si="245"/>
        <v>85.82</v>
      </c>
      <c r="O670" s="17">
        <f t="shared" si="246"/>
        <v>85.82</v>
      </c>
      <c r="P670" s="17">
        <f t="shared" si="230"/>
        <v>85.82</v>
      </c>
      <c r="Q670" s="17">
        <f t="shared" si="247"/>
        <v>261.82</v>
      </c>
      <c r="R670" s="49"/>
    </row>
    <row r="671" spans="2:18" x14ac:dyDescent="0.25">
      <c r="B671" s="48">
        <f>IF(F671&lt;&gt;"",1+MAX($B$22:B670),"")</f>
        <v>436</v>
      </c>
      <c r="C671" s="69"/>
      <c r="D671" s="51" t="s">
        <v>652</v>
      </c>
      <c r="E671" s="23" t="s">
        <v>98</v>
      </c>
      <c r="F671" s="39">
        <v>1</v>
      </c>
      <c r="G671" s="17">
        <v>150</v>
      </c>
      <c r="H671" s="17">
        <f t="shared" si="243"/>
        <v>165</v>
      </c>
      <c r="I671" s="17">
        <f t="shared" si="229"/>
        <v>165</v>
      </c>
      <c r="J671" s="15">
        <v>1</v>
      </c>
      <c r="K671" s="10">
        <f t="shared" si="244"/>
        <v>1</v>
      </c>
      <c r="L671" s="79" t="s">
        <v>688</v>
      </c>
      <c r="M671" s="80">
        <v>61.3</v>
      </c>
      <c r="N671" s="17">
        <f t="shared" si="245"/>
        <v>85.82</v>
      </c>
      <c r="O671" s="17">
        <f t="shared" si="246"/>
        <v>85.82</v>
      </c>
      <c r="P671" s="17">
        <f t="shared" si="230"/>
        <v>85.82</v>
      </c>
      <c r="Q671" s="17">
        <f t="shared" si="247"/>
        <v>250.82</v>
      </c>
      <c r="R671" s="49"/>
    </row>
    <row r="672" spans="2:18" ht="55.2" x14ac:dyDescent="0.25">
      <c r="B672" s="48">
        <f>IF(F672&lt;&gt;"",1+MAX($B$22:B671),"")</f>
        <v>437</v>
      </c>
      <c r="C672" s="69"/>
      <c r="D672" s="8" t="s">
        <v>597</v>
      </c>
      <c r="E672" s="23" t="s">
        <v>98</v>
      </c>
      <c r="F672" s="39">
        <v>1</v>
      </c>
      <c r="G672" s="17">
        <v>510</v>
      </c>
      <c r="H672" s="17">
        <f t="shared" si="243"/>
        <v>561</v>
      </c>
      <c r="I672" s="17">
        <f t="shared" si="229"/>
        <v>561</v>
      </c>
      <c r="J672" s="15">
        <v>1</v>
      </c>
      <c r="K672" s="10">
        <f t="shared" si="244"/>
        <v>1</v>
      </c>
      <c r="L672" s="79" t="s">
        <v>688</v>
      </c>
      <c r="M672" s="80">
        <v>61.3</v>
      </c>
      <c r="N672" s="17">
        <f t="shared" si="245"/>
        <v>85.82</v>
      </c>
      <c r="O672" s="17">
        <f t="shared" si="246"/>
        <v>85.82</v>
      </c>
      <c r="P672" s="17">
        <f t="shared" si="230"/>
        <v>85.82</v>
      </c>
      <c r="Q672" s="17">
        <f t="shared" si="247"/>
        <v>646.81999999999994</v>
      </c>
      <c r="R672" s="49"/>
    </row>
    <row r="673" spans="2:18" x14ac:dyDescent="0.25">
      <c r="B673" s="48">
        <f>IF(F673&lt;&gt;"",1+MAX($B$22:B672),"")</f>
        <v>438</v>
      </c>
      <c r="C673" s="69"/>
      <c r="D673" s="8" t="s">
        <v>598</v>
      </c>
      <c r="E673" s="23" t="s">
        <v>79</v>
      </c>
      <c r="F673" s="39">
        <f>144.4+101.6</f>
        <v>246</v>
      </c>
      <c r="G673" s="17">
        <v>22.5</v>
      </c>
      <c r="H673" s="17">
        <f t="shared" si="243"/>
        <v>24.750000000000004</v>
      </c>
      <c r="I673" s="17">
        <f t="shared" si="229"/>
        <v>6088.5000000000009</v>
      </c>
      <c r="J673" s="15">
        <v>6.9000000000000006E-2</v>
      </c>
      <c r="K673" s="10">
        <f t="shared" si="244"/>
        <v>16.974</v>
      </c>
      <c r="L673" s="79" t="s">
        <v>688</v>
      </c>
      <c r="M673" s="80">
        <v>61.3</v>
      </c>
      <c r="N673" s="17">
        <f t="shared" si="245"/>
        <v>85.82</v>
      </c>
      <c r="O673" s="17">
        <f t="shared" si="246"/>
        <v>5.9215799999999996</v>
      </c>
      <c r="P673" s="17">
        <f t="shared" si="230"/>
        <v>1456.70868</v>
      </c>
      <c r="Q673" s="17">
        <f t="shared" si="247"/>
        <v>7545.2086800000006</v>
      </c>
      <c r="R673" s="49"/>
    </row>
    <row r="674" spans="2:18" x14ac:dyDescent="0.25">
      <c r="B674" s="48" t="str">
        <f>IF(F674&lt;&gt;"",1+MAX($B$22:B673),"")</f>
        <v/>
      </c>
      <c r="C674" s="69"/>
      <c r="D674" s="8"/>
      <c r="E674" s="23"/>
      <c r="F674" s="39"/>
      <c r="G674" s="17"/>
      <c r="H674" s="17">
        <f t="shared" si="243"/>
        <v>0</v>
      </c>
      <c r="I674" s="17">
        <f t="shared" si="229"/>
        <v>0</v>
      </c>
      <c r="J674" s="15"/>
      <c r="K674" s="10">
        <f t="shared" si="244"/>
        <v>0</v>
      </c>
      <c r="L674" s="10"/>
      <c r="M674" s="17"/>
      <c r="N674" s="17">
        <f t="shared" si="245"/>
        <v>0</v>
      </c>
      <c r="O674" s="17">
        <f t="shared" si="246"/>
        <v>0</v>
      </c>
      <c r="P674" s="17">
        <f t="shared" si="230"/>
        <v>0</v>
      </c>
      <c r="Q674" s="17">
        <f t="shared" si="247"/>
        <v>0</v>
      </c>
      <c r="R674" s="49"/>
    </row>
    <row r="675" spans="2:18" x14ac:dyDescent="0.25">
      <c r="B675" s="48">
        <f>IF(F675&lt;&gt;"",1+MAX($B$22:B674),"")</f>
        <v>439</v>
      </c>
      <c r="C675" s="69"/>
      <c r="D675" s="51" t="s">
        <v>599</v>
      </c>
      <c r="E675" s="23" t="s">
        <v>98</v>
      </c>
      <c r="F675" s="39">
        <v>6</v>
      </c>
      <c r="G675" s="17">
        <v>265</v>
      </c>
      <c r="H675" s="17">
        <f t="shared" si="243"/>
        <v>291.5</v>
      </c>
      <c r="I675" s="17">
        <f t="shared" si="229"/>
        <v>1749</v>
      </c>
      <c r="J675" s="15">
        <v>1</v>
      </c>
      <c r="K675" s="10">
        <f t="shared" ref="K675" si="248">F675*J675</f>
        <v>6</v>
      </c>
      <c r="L675" s="79" t="s">
        <v>688</v>
      </c>
      <c r="M675" s="80">
        <v>61.3</v>
      </c>
      <c r="N675" s="17">
        <f t="shared" si="245"/>
        <v>85.82</v>
      </c>
      <c r="O675" s="17">
        <f t="shared" si="246"/>
        <v>85.82</v>
      </c>
      <c r="P675" s="17">
        <f t="shared" si="230"/>
        <v>514.91999999999996</v>
      </c>
      <c r="Q675" s="17">
        <f t="shared" si="247"/>
        <v>2263.92</v>
      </c>
      <c r="R675" s="49"/>
    </row>
    <row r="676" spans="2:18" x14ac:dyDescent="0.25">
      <c r="B676" s="48">
        <f>IF(F676&lt;&gt;"",1+MAX($B$22:B675),"")</f>
        <v>440</v>
      </c>
      <c r="C676" s="69"/>
      <c r="D676" s="51" t="s">
        <v>600</v>
      </c>
      <c r="E676" s="23" t="s">
        <v>98</v>
      </c>
      <c r="F676" s="39">
        <v>16</v>
      </c>
      <c r="G676" s="17">
        <v>265</v>
      </c>
      <c r="H676" s="17">
        <f t="shared" si="243"/>
        <v>291.5</v>
      </c>
      <c r="I676" s="17">
        <f t="shared" ref="I676:I682" si="249">F676*H676</f>
        <v>4664</v>
      </c>
      <c r="J676" s="15">
        <v>1</v>
      </c>
      <c r="K676" s="10">
        <f t="shared" ref="K676:K682" si="250">F676*J676</f>
        <v>16</v>
      </c>
      <c r="L676" s="79" t="s">
        <v>688</v>
      </c>
      <c r="M676" s="80">
        <v>61.3</v>
      </c>
      <c r="N676" s="17">
        <f t="shared" si="245"/>
        <v>85.82</v>
      </c>
      <c r="O676" s="17">
        <f t="shared" ref="O676:O682" si="251">J676*N676</f>
        <v>85.82</v>
      </c>
      <c r="P676" s="17">
        <f t="shared" si="230"/>
        <v>1373.12</v>
      </c>
      <c r="Q676" s="17">
        <f t="shared" si="247"/>
        <v>6037.12</v>
      </c>
      <c r="R676" s="49"/>
    </row>
    <row r="677" spans="2:18" x14ac:dyDescent="0.25">
      <c r="B677" s="48">
        <f>IF(F677&lt;&gt;"",1+MAX($B$22:B676),"")</f>
        <v>441</v>
      </c>
      <c r="C677" s="69"/>
      <c r="D677" s="51" t="s">
        <v>601</v>
      </c>
      <c r="E677" s="23" t="s">
        <v>98</v>
      </c>
      <c r="F677" s="39">
        <v>1</v>
      </c>
      <c r="G677" s="17">
        <v>265</v>
      </c>
      <c r="H677" s="17">
        <f t="shared" si="243"/>
        <v>291.5</v>
      </c>
      <c r="I677" s="17">
        <f t="shared" si="249"/>
        <v>291.5</v>
      </c>
      <c r="J677" s="15">
        <v>1</v>
      </c>
      <c r="K677" s="10">
        <f t="shared" si="250"/>
        <v>1</v>
      </c>
      <c r="L677" s="79" t="s">
        <v>688</v>
      </c>
      <c r="M677" s="80">
        <v>61.3</v>
      </c>
      <c r="N677" s="17">
        <f t="shared" si="245"/>
        <v>85.82</v>
      </c>
      <c r="O677" s="17">
        <f t="shared" si="251"/>
        <v>85.82</v>
      </c>
      <c r="P677" s="17">
        <f t="shared" si="230"/>
        <v>85.82</v>
      </c>
      <c r="Q677" s="17">
        <f t="shared" si="247"/>
        <v>377.32</v>
      </c>
      <c r="R677" s="49"/>
    </row>
    <row r="678" spans="2:18" x14ac:dyDescent="0.25">
      <c r="B678" s="48">
        <f>IF(F678&lt;&gt;"",1+MAX($B$22:B677),"")</f>
        <v>442</v>
      </c>
      <c r="C678" s="69"/>
      <c r="D678" s="51" t="s">
        <v>602</v>
      </c>
      <c r="E678" s="23" t="s">
        <v>79</v>
      </c>
      <c r="F678" s="39">
        <v>80</v>
      </c>
      <c r="G678" s="17">
        <v>265</v>
      </c>
      <c r="H678" s="17">
        <f t="shared" si="243"/>
        <v>291.5</v>
      </c>
      <c r="I678" s="17">
        <f t="shared" si="249"/>
        <v>23320</v>
      </c>
      <c r="J678" s="15">
        <v>6.9000000000000006E-2</v>
      </c>
      <c r="K678" s="10">
        <f t="shared" si="250"/>
        <v>5.5200000000000005</v>
      </c>
      <c r="L678" s="79" t="s">
        <v>688</v>
      </c>
      <c r="M678" s="80">
        <v>61.3</v>
      </c>
      <c r="N678" s="17">
        <f t="shared" si="245"/>
        <v>85.82</v>
      </c>
      <c r="O678" s="17">
        <f t="shared" si="251"/>
        <v>5.9215799999999996</v>
      </c>
      <c r="P678" s="17">
        <f t="shared" si="230"/>
        <v>473.72639999999996</v>
      </c>
      <c r="Q678" s="17">
        <f t="shared" si="247"/>
        <v>23793.7264</v>
      </c>
      <c r="R678" s="49"/>
    </row>
    <row r="679" spans="2:18" x14ac:dyDescent="0.25">
      <c r="B679" s="48">
        <f>IF(F679&lt;&gt;"",1+MAX($B$22:B678),"")</f>
        <v>443</v>
      </c>
      <c r="C679" s="69"/>
      <c r="D679" s="51" t="s">
        <v>603</v>
      </c>
      <c r="E679" s="23" t="s">
        <v>98</v>
      </c>
      <c r="F679" s="39">
        <v>1</v>
      </c>
      <c r="G679" s="17">
        <v>265</v>
      </c>
      <c r="H679" s="17">
        <f t="shared" si="243"/>
        <v>291.5</v>
      </c>
      <c r="I679" s="17">
        <f t="shared" si="249"/>
        <v>291.5</v>
      </c>
      <c r="J679" s="15">
        <v>1</v>
      </c>
      <c r="K679" s="10">
        <f t="shared" si="250"/>
        <v>1</v>
      </c>
      <c r="L679" s="79" t="s">
        <v>688</v>
      </c>
      <c r="M679" s="80">
        <v>61.3</v>
      </c>
      <c r="N679" s="17">
        <f t="shared" si="245"/>
        <v>85.82</v>
      </c>
      <c r="O679" s="17">
        <f t="shared" si="251"/>
        <v>85.82</v>
      </c>
      <c r="P679" s="17">
        <f t="shared" si="230"/>
        <v>85.82</v>
      </c>
      <c r="Q679" s="17">
        <f t="shared" si="247"/>
        <v>377.32</v>
      </c>
      <c r="R679" s="49"/>
    </row>
    <row r="680" spans="2:18" x14ac:dyDescent="0.25">
      <c r="B680" s="48">
        <f>IF(F680&lt;&gt;"",1+MAX($B$22:B679),"")</f>
        <v>444</v>
      </c>
      <c r="C680" s="69"/>
      <c r="D680" s="51" t="s">
        <v>604</v>
      </c>
      <c r="E680" s="23" t="s">
        <v>98</v>
      </c>
      <c r="F680" s="39">
        <v>1</v>
      </c>
      <c r="G680" s="17">
        <v>265</v>
      </c>
      <c r="H680" s="17">
        <f t="shared" si="243"/>
        <v>291.5</v>
      </c>
      <c r="I680" s="17">
        <f t="shared" si="249"/>
        <v>291.5</v>
      </c>
      <c r="J680" s="15">
        <v>1</v>
      </c>
      <c r="K680" s="10">
        <f t="shared" si="250"/>
        <v>1</v>
      </c>
      <c r="L680" s="79" t="s">
        <v>688</v>
      </c>
      <c r="M680" s="80">
        <v>61.3</v>
      </c>
      <c r="N680" s="17">
        <f t="shared" si="245"/>
        <v>85.82</v>
      </c>
      <c r="O680" s="17">
        <f t="shared" si="251"/>
        <v>85.82</v>
      </c>
      <c r="P680" s="17">
        <f t="shared" si="230"/>
        <v>85.82</v>
      </c>
      <c r="Q680" s="17">
        <f t="shared" si="247"/>
        <v>377.32</v>
      </c>
      <c r="R680" s="49"/>
    </row>
    <row r="681" spans="2:18" x14ac:dyDescent="0.25">
      <c r="B681" s="48">
        <f>IF(F681&lt;&gt;"",1+MAX($B$22:B680),"")</f>
        <v>445</v>
      </c>
      <c r="C681" s="69"/>
      <c r="D681" s="51" t="s">
        <v>605</v>
      </c>
      <c r="E681" s="23" t="s">
        <v>98</v>
      </c>
      <c r="F681" s="39">
        <v>1</v>
      </c>
      <c r="G681" s="17">
        <v>265</v>
      </c>
      <c r="H681" s="17">
        <f t="shared" si="243"/>
        <v>291.5</v>
      </c>
      <c r="I681" s="17">
        <f t="shared" si="249"/>
        <v>291.5</v>
      </c>
      <c r="J681" s="15">
        <v>1</v>
      </c>
      <c r="K681" s="10">
        <f t="shared" si="250"/>
        <v>1</v>
      </c>
      <c r="L681" s="79" t="s">
        <v>688</v>
      </c>
      <c r="M681" s="80">
        <v>61.3</v>
      </c>
      <c r="N681" s="17">
        <f t="shared" si="245"/>
        <v>85.82</v>
      </c>
      <c r="O681" s="17">
        <f t="shared" si="251"/>
        <v>85.82</v>
      </c>
      <c r="P681" s="17">
        <f t="shared" si="230"/>
        <v>85.82</v>
      </c>
      <c r="Q681" s="17">
        <f t="shared" si="247"/>
        <v>377.32</v>
      </c>
      <c r="R681" s="49"/>
    </row>
    <row r="682" spans="2:18" x14ac:dyDescent="0.25">
      <c r="B682" s="48">
        <f>IF(F682&lt;&gt;"",1+MAX($B$22:B681),"")</f>
        <v>446</v>
      </c>
      <c r="C682" s="69"/>
      <c r="D682" s="51" t="s">
        <v>606</v>
      </c>
      <c r="E682" s="23" t="s">
        <v>98</v>
      </c>
      <c r="F682" s="39">
        <v>1</v>
      </c>
      <c r="G682" s="17">
        <v>265</v>
      </c>
      <c r="H682" s="17">
        <f t="shared" si="243"/>
        <v>291.5</v>
      </c>
      <c r="I682" s="17">
        <f t="shared" si="249"/>
        <v>291.5</v>
      </c>
      <c r="J682" s="15">
        <v>1</v>
      </c>
      <c r="K682" s="10">
        <f t="shared" si="250"/>
        <v>1</v>
      </c>
      <c r="L682" s="79" t="s">
        <v>688</v>
      </c>
      <c r="M682" s="80">
        <v>61.3</v>
      </c>
      <c r="N682" s="17">
        <f t="shared" si="245"/>
        <v>85.82</v>
      </c>
      <c r="O682" s="17">
        <f t="shared" si="251"/>
        <v>85.82</v>
      </c>
      <c r="P682" s="17">
        <f t="shared" si="230"/>
        <v>85.82</v>
      </c>
      <c r="Q682" s="17">
        <f t="shared" si="247"/>
        <v>377.32</v>
      </c>
      <c r="R682" s="49"/>
    </row>
    <row r="683" spans="2:18" x14ac:dyDescent="0.25">
      <c r="B683" s="48" t="str">
        <f>IF(F683&lt;&gt;"",1+MAX($B$22:B682),"")</f>
        <v/>
      </c>
      <c r="C683" s="69"/>
      <c r="D683" s="8" t="s">
        <v>607</v>
      </c>
      <c r="E683" s="23"/>
      <c r="F683" s="39"/>
      <c r="G683" s="17"/>
      <c r="H683" s="17">
        <f t="shared" si="243"/>
        <v>0</v>
      </c>
      <c r="I683" s="17">
        <f t="shared" si="229"/>
        <v>0</v>
      </c>
      <c r="J683" s="15"/>
      <c r="K683" s="10">
        <f t="shared" si="244"/>
        <v>0</v>
      </c>
      <c r="L683" s="10"/>
      <c r="M683" s="17"/>
      <c r="N683" s="17">
        <f t="shared" si="245"/>
        <v>0</v>
      </c>
      <c r="O683" s="17">
        <f t="shared" si="246"/>
        <v>0</v>
      </c>
      <c r="P683" s="17">
        <f t="shared" si="230"/>
        <v>0</v>
      </c>
      <c r="Q683" s="17">
        <f t="shared" si="247"/>
        <v>0</v>
      </c>
      <c r="R683" s="49"/>
    </row>
    <row r="684" spans="2:18" ht="27.6" x14ac:dyDescent="0.25">
      <c r="B684" s="48">
        <f>IF(F684&lt;&gt;"",1+MAX($B$22:B683),"")</f>
        <v>447</v>
      </c>
      <c r="C684" s="69"/>
      <c r="D684" s="8" t="s">
        <v>653</v>
      </c>
      <c r="E684" s="23" t="s">
        <v>64</v>
      </c>
      <c r="F684" s="70">
        <v>1</v>
      </c>
      <c r="G684" s="17">
        <v>6000</v>
      </c>
      <c r="H684" s="17">
        <f t="shared" si="243"/>
        <v>6600.0000000000009</v>
      </c>
      <c r="I684" s="17">
        <f t="shared" si="229"/>
        <v>6600.0000000000009</v>
      </c>
      <c r="J684" s="15">
        <v>57.096247960848288</v>
      </c>
      <c r="K684" s="10">
        <f t="shared" si="244"/>
        <v>57.096247960848288</v>
      </c>
      <c r="L684" s="76" t="s">
        <v>692</v>
      </c>
      <c r="M684" s="77">
        <v>61.3</v>
      </c>
      <c r="N684" s="17">
        <f t="shared" si="245"/>
        <v>85.82</v>
      </c>
      <c r="O684" s="17">
        <f t="shared" si="246"/>
        <v>4900</v>
      </c>
      <c r="P684" s="17">
        <f t="shared" si="230"/>
        <v>4900</v>
      </c>
      <c r="Q684" s="17">
        <f t="shared" si="247"/>
        <v>11500</v>
      </c>
      <c r="R684" s="49"/>
    </row>
    <row r="685" spans="2:18" x14ac:dyDescent="0.25">
      <c r="B685" s="48" t="str">
        <f>IF(F685&lt;&gt;"",1+MAX($B$22:B684),"")</f>
        <v/>
      </c>
      <c r="C685" s="52"/>
      <c r="D685" s="8"/>
      <c r="E685" s="23"/>
      <c r="F685" s="51"/>
      <c r="G685" s="17"/>
      <c r="H685" s="17">
        <f t="shared" si="243"/>
        <v>0</v>
      </c>
      <c r="I685" s="17">
        <f t="shared" si="229"/>
        <v>0</v>
      </c>
      <c r="J685" s="15"/>
      <c r="K685" s="10">
        <f t="shared" si="244"/>
        <v>0</v>
      </c>
      <c r="L685" s="10"/>
      <c r="M685" s="17"/>
      <c r="N685" s="17">
        <f t="shared" si="245"/>
        <v>0</v>
      </c>
      <c r="O685" s="17">
        <f t="shared" si="246"/>
        <v>0</v>
      </c>
      <c r="P685" s="17">
        <f t="shared" si="230"/>
        <v>0</v>
      </c>
      <c r="Q685" s="17">
        <f t="shared" si="247"/>
        <v>0</v>
      </c>
      <c r="R685" s="49"/>
    </row>
    <row r="686" spans="2:18" x14ac:dyDescent="0.25">
      <c r="B686" s="64" t="str">
        <f>IF(F686&lt;&gt;"",1+MAX($B$22:B685),"")</f>
        <v/>
      </c>
      <c r="C686" s="65"/>
      <c r="D686" s="66" t="s">
        <v>608</v>
      </c>
      <c r="E686" s="23"/>
      <c r="F686" s="39"/>
      <c r="G686" s="17"/>
      <c r="H686" s="17">
        <f t="shared" si="243"/>
        <v>0</v>
      </c>
      <c r="I686" s="17">
        <f t="shared" si="229"/>
        <v>0</v>
      </c>
      <c r="J686" s="15"/>
      <c r="K686" s="10">
        <f t="shared" si="244"/>
        <v>0</v>
      </c>
      <c r="L686" s="10"/>
      <c r="M686" s="17"/>
      <c r="N686" s="17">
        <f t="shared" si="245"/>
        <v>0</v>
      </c>
      <c r="O686" s="17">
        <f t="shared" si="246"/>
        <v>0</v>
      </c>
      <c r="P686" s="17">
        <f t="shared" si="230"/>
        <v>0</v>
      </c>
      <c r="Q686" s="17">
        <f t="shared" si="247"/>
        <v>0</v>
      </c>
      <c r="R686" s="49"/>
    </row>
    <row r="687" spans="2:18" ht="55.2" x14ac:dyDescent="0.25">
      <c r="B687" s="48">
        <f>IF(F687&lt;&gt;"",1+MAX($B$22:B686),"")</f>
        <v>448</v>
      </c>
      <c r="C687" s="123" t="s">
        <v>609</v>
      </c>
      <c r="D687" s="8" t="s">
        <v>610</v>
      </c>
      <c r="E687" s="23" t="s">
        <v>98</v>
      </c>
      <c r="F687" s="39">
        <v>5</v>
      </c>
      <c r="G687" s="17">
        <v>1263</v>
      </c>
      <c r="H687" s="17">
        <f t="shared" si="243"/>
        <v>1389.3000000000002</v>
      </c>
      <c r="I687" s="17">
        <f t="shared" si="229"/>
        <v>6946.5000000000009</v>
      </c>
      <c r="J687" s="15">
        <v>1</v>
      </c>
      <c r="K687" s="10">
        <f t="shared" si="244"/>
        <v>5</v>
      </c>
      <c r="L687" s="79" t="s">
        <v>688</v>
      </c>
      <c r="M687" s="80">
        <v>61.3</v>
      </c>
      <c r="N687" s="17">
        <f t="shared" si="245"/>
        <v>85.82</v>
      </c>
      <c r="O687" s="17">
        <f t="shared" si="246"/>
        <v>85.82</v>
      </c>
      <c r="P687" s="17">
        <f t="shared" si="230"/>
        <v>429.09999999999997</v>
      </c>
      <c r="Q687" s="17">
        <f t="shared" si="247"/>
        <v>7375.6000000000013</v>
      </c>
      <c r="R687" s="49"/>
    </row>
    <row r="688" spans="2:18" ht="69" x14ac:dyDescent="0.25">
      <c r="B688" s="48">
        <f>IF(F688&lt;&gt;"",1+MAX($B$22:B687),"")</f>
        <v>449</v>
      </c>
      <c r="C688" s="123"/>
      <c r="D688" s="8" t="s">
        <v>611</v>
      </c>
      <c r="E688" s="23" t="s">
        <v>98</v>
      </c>
      <c r="F688" s="70">
        <v>2</v>
      </c>
      <c r="G688" s="17">
        <v>235</v>
      </c>
      <c r="H688" s="17">
        <f t="shared" si="243"/>
        <v>258.5</v>
      </c>
      <c r="I688" s="17">
        <f t="shared" si="229"/>
        <v>517</v>
      </c>
      <c r="J688" s="15">
        <v>1</v>
      </c>
      <c r="K688" s="10">
        <f t="shared" si="244"/>
        <v>2</v>
      </c>
      <c r="L688" s="79" t="s">
        <v>688</v>
      </c>
      <c r="M688" s="80">
        <v>61.3</v>
      </c>
      <c r="N688" s="17">
        <f t="shared" si="245"/>
        <v>85.82</v>
      </c>
      <c r="O688" s="17">
        <f t="shared" si="246"/>
        <v>85.82</v>
      </c>
      <c r="P688" s="17">
        <f t="shared" si="230"/>
        <v>171.64</v>
      </c>
      <c r="Q688" s="17">
        <f t="shared" si="247"/>
        <v>688.64</v>
      </c>
      <c r="R688" s="49"/>
    </row>
    <row r="689" spans="2:19" ht="69" x14ac:dyDescent="0.25">
      <c r="B689" s="48">
        <f>IF(F689&lt;&gt;"",1+MAX($B$22:B688),"")</f>
        <v>450</v>
      </c>
      <c r="C689" s="123"/>
      <c r="D689" s="8" t="s">
        <v>612</v>
      </c>
      <c r="E689" s="23" t="s">
        <v>98</v>
      </c>
      <c r="F689" s="39">
        <v>5</v>
      </c>
      <c r="G689" s="17">
        <v>145</v>
      </c>
      <c r="H689" s="17">
        <f t="shared" si="243"/>
        <v>159.5</v>
      </c>
      <c r="I689" s="17">
        <f t="shared" si="229"/>
        <v>797.5</v>
      </c>
      <c r="J689" s="15">
        <v>1</v>
      </c>
      <c r="K689" s="10">
        <f t="shared" si="244"/>
        <v>5</v>
      </c>
      <c r="L689" s="79" t="s">
        <v>688</v>
      </c>
      <c r="M689" s="80">
        <v>61.3</v>
      </c>
      <c r="N689" s="17">
        <f t="shared" si="245"/>
        <v>85.82</v>
      </c>
      <c r="O689" s="17">
        <f t="shared" si="246"/>
        <v>85.82</v>
      </c>
      <c r="P689" s="17">
        <f t="shared" si="230"/>
        <v>429.09999999999997</v>
      </c>
      <c r="Q689" s="17">
        <f t="shared" si="247"/>
        <v>1226.5999999999999</v>
      </c>
      <c r="R689" s="49"/>
    </row>
    <row r="690" spans="2:19" ht="69" x14ac:dyDescent="0.25">
      <c r="B690" s="48">
        <f>IF(F690&lt;&gt;"",1+MAX($B$22:B689),"")</f>
        <v>451</v>
      </c>
      <c r="C690" s="123"/>
      <c r="D690" s="8" t="s">
        <v>613</v>
      </c>
      <c r="E690" s="23" t="s">
        <v>98</v>
      </c>
      <c r="F690" s="39">
        <v>2</v>
      </c>
      <c r="G690" s="17">
        <v>185</v>
      </c>
      <c r="H690" s="17">
        <f t="shared" si="243"/>
        <v>203.50000000000003</v>
      </c>
      <c r="I690" s="17">
        <f t="shared" si="229"/>
        <v>407.00000000000006</v>
      </c>
      <c r="J690" s="15">
        <v>1</v>
      </c>
      <c r="K690" s="10">
        <f t="shared" si="244"/>
        <v>2</v>
      </c>
      <c r="L690" s="79" t="s">
        <v>688</v>
      </c>
      <c r="M690" s="80">
        <v>61.3</v>
      </c>
      <c r="N690" s="17">
        <f t="shared" si="245"/>
        <v>85.82</v>
      </c>
      <c r="O690" s="17">
        <f t="shared" si="246"/>
        <v>85.82</v>
      </c>
      <c r="P690" s="17">
        <f t="shared" si="230"/>
        <v>171.64</v>
      </c>
      <c r="Q690" s="17">
        <f t="shared" si="247"/>
        <v>578.6400000000001</v>
      </c>
      <c r="R690" s="49"/>
    </row>
    <row r="691" spans="2:19" ht="69" x14ac:dyDescent="0.25">
      <c r="B691" s="48">
        <f>IF(F691&lt;&gt;"",1+MAX($B$22:B690),"")</f>
        <v>452</v>
      </c>
      <c r="C691" s="123"/>
      <c r="D691" s="8" t="s">
        <v>614</v>
      </c>
      <c r="E691" s="23" t="s">
        <v>98</v>
      </c>
      <c r="F691" s="39">
        <v>7</v>
      </c>
      <c r="G691" s="17">
        <v>285</v>
      </c>
      <c r="H691" s="17">
        <f t="shared" si="243"/>
        <v>313.5</v>
      </c>
      <c r="I691" s="17">
        <f t="shared" si="229"/>
        <v>2194.5</v>
      </c>
      <c r="J691" s="15">
        <v>1</v>
      </c>
      <c r="K691" s="10">
        <f t="shared" si="244"/>
        <v>7</v>
      </c>
      <c r="L691" s="79" t="s">
        <v>688</v>
      </c>
      <c r="M691" s="80">
        <v>61.3</v>
      </c>
      <c r="N691" s="17">
        <f t="shared" si="245"/>
        <v>85.82</v>
      </c>
      <c r="O691" s="17">
        <f t="shared" si="246"/>
        <v>85.82</v>
      </c>
      <c r="P691" s="17">
        <f t="shared" si="230"/>
        <v>600.74</v>
      </c>
      <c r="Q691" s="17">
        <f t="shared" si="247"/>
        <v>2795.24</v>
      </c>
      <c r="R691" s="49"/>
    </row>
    <row r="692" spans="2:19" ht="69" x14ac:dyDescent="0.25">
      <c r="B692" s="48">
        <f>IF(F692&lt;&gt;"",1+MAX($B$22:B691),"")</f>
        <v>453</v>
      </c>
      <c r="C692" s="123"/>
      <c r="D692" s="8" t="s">
        <v>615</v>
      </c>
      <c r="E692" s="23" t="s">
        <v>98</v>
      </c>
      <c r="F692" s="39">
        <v>1</v>
      </c>
      <c r="G692" s="17">
        <v>345</v>
      </c>
      <c r="H692" s="17">
        <f t="shared" si="243"/>
        <v>379.50000000000006</v>
      </c>
      <c r="I692" s="17">
        <f t="shared" si="229"/>
        <v>379.50000000000006</v>
      </c>
      <c r="J692" s="15">
        <v>1</v>
      </c>
      <c r="K692" s="10">
        <f t="shared" si="244"/>
        <v>1</v>
      </c>
      <c r="L692" s="79" t="s">
        <v>688</v>
      </c>
      <c r="M692" s="80">
        <v>61.3</v>
      </c>
      <c r="N692" s="17">
        <f t="shared" si="245"/>
        <v>85.82</v>
      </c>
      <c r="O692" s="17">
        <f t="shared" si="246"/>
        <v>85.82</v>
      </c>
      <c r="P692" s="17">
        <f t="shared" si="230"/>
        <v>85.82</v>
      </c>
      <c r="Q692" s="17">
        <f t="shared" si="247"/>
        <v>465.32000000000005</v>
      </c>
      <c r="R692" s="49"/>
    </row>
    <row r="693" spans="2:19" ht="69" x14ac:dyDescent="0.25">
      <c r="B693" s="48">
        <f>IF(F693&lt;&gt;"",1+MAX($B$22:B692),"")</f>
        <v>454</v>
      </c>
      <c r="C693" s="123"/>
      <c r="D693" s="8" t="s">
        <v>616</v>
      </c>
      <c r="E693" s="23" t="s">
        <v>98</v>
      </c>
      <c r="F693" s="70">
        <v>7</v>
      </c>
      <c r="G693" s="17">
        <v>460</v>
      </c>
      <c r="H693" s="17">
        <f t="shared" si="243"/>
        <v>506.00000000000006</v>
      </c>
      <c r="I693" s="17">
        <f t="shared" si="229"/>
        <v>3542.0000000000005</v>
      </c>
      <c r="J693" s="15">
        <v>1</v>
      </c>
      <c r="K693" s="10">
        <f t="shared" si="244"/>
        <v>7</v>
      </c>
      <c r="L693" s="79" t="s">
        <v>688</v>
      </c>
      <c r="M693" s="80">
        <v>61.3</v>
      </c>
      <c r="N693" s="17">
        <f t="shared" si="245"/>
        <v>85.82</v>
      </c>
      <c r="O693" s="17">
        <f t="shared" si="246"/>
        <v>85.82</v>
      </c>
      <c r="P693" s="17">
        <f t="shared" si="230"/>
        <v>600.74</v>
      </c>
      <c r="Q693" s="17">
        <f t="shared" si="247"/>
        <v>4142.7400000000007</v>
      </c>
      <c r="R693" s="49"/>
    </row>
    <row r="694" spans="2:19" x14ac:dyDescent="0.25">
      <c r="B694" s="48" t="str">
        <f>IF(F694&lt;&gt;"",1+MAX($B$22:B693),"")</f>
        <v/>
      </c>
      <c r="C694" s="52"/>
      <c r="D694" s="8"/>
      <c r="E694" s="23"/>
      <c r="F694" s="39"/>
      <c r="G694" s="17"/>
      <c r="H694" s="17">
        <f t="shared" si="243"/>
        <v>0</v>
      </c>
      <c r="I694" s="17">
        <f t="shared" si="229"/>
        <v>0</v>
      </c>
      <c r="J694" s="15"/>
      <c r="K694" s="10">
        <f t="shared" si="244"/>
        <v>0</v>
      </c>
      <c r="L694" s="10"/>
      <c r="M694" s="17"/>
      <c r="N694" s="17">
        <f t="shared" si="245"/>
        <v>0</v>
      </c>
      <c r="O694" s="17">
        <f t="shared" si="246"/>
        <v>0</v>
      </c>
      <c r="P694" s="17">
        <f t="shared" si="230"/>
        <v>0</v>
      </c>
      <c r="Q694" s="17">
        <f t="shared" si="247"/>
        <v>0</v>
      </c>
      <c r="R694" s="49"/>
    </row>
    <row r="695" spans="2:19" x14ac:dyDescent="0.25">
      <c r="B695" s="64" t="str">
        <f>IF(F695&lt;&gt;"",1+MAX($B$22:B694),"")</f>
        <v/>
      </c>
      <c r="C695" s="65"/>
      <c r="D695" s="66" t="s">
        <v>617</v>
      </c>
      <c r="E695" s="23"/>
      <c r="F695" s="39"/>
      <c r="G695" s="17"/>
      <c r="H695" s="17">
        <f t="shared" si="243"/>
        <v>0</v>
      </c>
      <c r="I695" s="17">
        <f t="shared" si="229"/>
        <v>0</v>
      </c>
      <c r="J695" s="15"/>
      <c r="K695" s="10">
        <f t="shared" si="244"/>
        <v>0</v>
      </c>
      <c r="L695" s="10"/>
      <c r="M695" s="17"/>
      <c r="N695" s="17">
        <f t="shared" si="245"/>
        <v>0</v>
      </c>
      <c r="O695" s="17">
        <f t="shared" si="246"/>
        <v>0</v>
      </c>
      <c r="P695" s="17">
        <f t="shared" si="230"/>
        <v>0</v>
      </c>
      <c r="Q695" s="17">
        <f t="shared" si="247"/>
        <v>0</v>
      </c>
      <c r="R695" s="49"/>
    </row>
    <row r="696" spans="2:19" x14ac:dyDescent="0.25">
      <c r="B696" s="48">
        <f>IF(F696&lt;&gt;"",1+MAX($B$22:B695),"")</f>
        <v>455</v>
      </c>
      <c r="C696" s="123" t="s">
        <v>618</v>
      </c>
      <c r="D696" s="8" t="s">
        <v>619</v>
      </c>
      <c r="E696" s="23" t="s">
        <v>98</v>
      </c>
      <c r="F696" s="39">
        <v>34</v>
      </c>
      <c r="G696" s="80">
        <v>120</v>
      </c>
      <c r="H696" s="80">
        <f t="shared" si="243"/>
        <v>132</v>
      </c>
      <c r="I696" s="80">
        <f t="shared" si="229"/>
        <v>4488</v>
      </c>
      <c r="J696" s="81">
        <v>0.59899999999999998</v>
      </c>
      <c r="K696" s="79">
        <f t="shared" si="244"/>
        <v>20.366</v>
      </c>
      <c r="L696" s="79" t="s">
        <v>688</v>
      </c>
      <c r="M696" s="80">
        <v>61.3</v>
      </c>
      <c r="N696" s="17">
        <f t="shared" si="245"/>
        <v>85.82</v>
      </c>
      <c r="O696" s="17">
        <f t="shared" si="246"/>
        <v>51.406179999999992</v>
      </c>
      <c r="P696" s="17">
        <f t="shared" si="230"/>
        <v>1747.8101199999996</v>
      </c>
      <c r="Q696" s="17">
        <f t="shared" si="247"/>
        <v>6235.8101200000001</v>
      </c>
      <c r="R696" s="49"/>
    </row>
    <row r="697" spans="2:19" x14ac:dyDescent="0.25">
      <c r="B697" s="48">
        <f>IF(F697&lt;&gt;"",1+MAX($B$22:B696),"")</f>
        <v>456</v>
      </c>
      <c r="C697" s="123"/>
      <c r="D697" s="8" t="s">
        <v>620</v>
      </c>
      <c r="E697" s="23" t="s">
        <v>98</v>
      </c>
      <c r="F697" s="39">
        <v>2</v>
      </c>
      <c r="G697" s="80">
        <v>95</v>
      </c>
      <c r="H697" s="80">
        <f t="shared" si="243"/>
        <v>104.50000000000001</v>
      </c>
      <c r="I697" s="80">
        <f t="shared" si="229"/>
        <v>209.00000000000003</v>
      </c>
      <c r="J697" s="81">
        <v>0.59699999999999998</v>
      </c>
      <c r="K697" s="79">
        <f t="shared" si="244"/>
        <v>1.194</v>
      </c>
      <c r="L697" s="79" t="s">
        <v>688</v>
      </c>
      <c r="M697" s="80">
        <v>61.3</v>
      </c>
      <c r="N697" s="17">
        <f t="shared" si="245"/>
        <v>85.82</v>
      </c>
      <c r="O697" s="17">
        <f t="shared" si="246"/>
        <v>51.234539999999996</v>
      </c>
      <c r="P697" s="17">
        <f t="shared" si="230"/>
        <v>102.46907999999999</v>
      </c>
      <c r="Q697" s="17">
        <f t="shared" si="247"/>
        <v>311.46908000000002</v>
      </c>
      <c r="R697" s="49"/>
    </row>
    <row r="698" spans="2:19" x14ac:dyDescent="0.25">
      <c r="B698" s="48" t="str">
        <f>IF(F698&lt;&gt;"",1+MAX($B$22:B697),"")</f>
        <v/>
      </c>
      <c r="C698" s="52"/>
      <c r="D698" s="8"/>
      <c r="E698" s="23"/>
      <c r="F698" s="39"/>
      <c r="G698" s="17"/>
      <c r="H698" s="17">
        <f t="shared" si="243"/>
        <v>0</v>
      </c>
      <c r="I698" s="17">
        <f t="shared" si="229"/>
        <v>0</v>
      </c>
      <c r="J698" s="15"/>
      <c r="K698" s="10">
        <f t="shared" si="244"/>
        <v>0</v>
      </c>
      <c r="L698" s="10"/>
      <c r="M698" s="17"/>
      <c r="N698" s="17">
        <f t="shared" si="245"/>
        <v>0</v>
      </c>
      <c r="O698" s="17">
        <f t="shared" si="246"/>
        <v>0</v>
      </c>
      <c r="P698" s="17">
        <f t="shared" si="230"/>
        <v>0</v>
      </c>
      <c r="Q698" s="17">
        <f t="shared" si="247"/>
        <v>0</v>
      </c>
      <c r="R698" s="49"/>
    </row>
    <row r="699" spans="2:19" x14ac:dyDescent="0.25">
      <c r="B699" s="64" t="str">
        <f>IF(F699&lt;&gt;"",1+MAX($B$22:B698),"")</f>
        <v/>
      </c>
      <c r="C699" s="65"/>
      <c r="D699" s="66" t="s">
        <v>621</v>
      </c>
      <c r="E699" s="23"/>
      <c r="F699" s="39"/>
      <c r="G699" s="17"/>
      <c r="H699" s="17">
        <f t="shared" si="243"/>
        <v>0</v>
      </c>
      <c r="I699" s="17">
        <f t="shared" si="229"/>
        <v>0</v>
      </c>
      <c r="J699" s="15"/>
      <c r="K699" s="10">
        <f t="shared" si="244"/>
        <v>0</v>
      </c>
      <c r="L699" s="10"/>
      <c r="M699" s="17"/>
      <c r="N699" s="17">
        <f t="shared" si="245"/>
        <v>0</v>
      </c>
      <c r="O699" s="17">
        <f t="shared" si="246"/>
        <v>0</v>
      </c>
      <c r="P699" s="17">
        <f t="shared" si="230"/>
        <v>0</v>
      </c>
      <c r="Q699" s="17">
        <f t="shared" si="247"/>
        <v>0</v>
      </c>
      <c r="R699" s="49"/>
    </row>
    <row r="700" spans="2:19" ht="27.6" x14ac:dyDescent="0.25">
      <c r="B700" s="48">
        <f>IF(F700&lt;&gt;"",1+MAX($B$22:B699),"")</f>
        <v>457</v>
      </c>
      <c r="C700" s="52" t="s">
        <v>622</v>
      </c>
      <c r="D700" s="8" t="s">
        <v>623</v>
      </c>
      <c r="E700" s="23" t="s">
        <v>98</v>
      </c>
      <c r="F700" s="39">
        <v>1</v>
      </c>
      <c r="G700" s="80">
        <v>88</v>
      </c>
      <c r="H700" s="80">
        <f t="shared" si="243"/>
        <v>96.800000000000011</v>
      </c>
      <c r="I700" s="80">
        <f t="shared" si="229"/>
        <v>96.800000000000011</v>
      </c>
      <c r="J700" s="81">
        <v>1.0029999999999999</v>
      </c>
      <c r="K700" s="79">
        <f t="shared" si="244"/>
        <v>1.0029999999999999</v>
      </c>
      <c r="L700" s="79" t="s">
        <v>688</v>
      </c>
      <c r="M700" s="80">
        <v>61.3</v>
      </c>
      <c r="N700" s="17">
        <f t="shared" si="245"/>
        <v>85.82</v>
      </c>
      <c r="O700" s="17">
        <f t="shared" si="246"/>
        <v>86.077459999999988</v>
      </c>
      <c r="P700" s="17">
        <f t="shared" si="230"/>
        <v>86.077459999999988</v>
      </c>
      <c r="Q700" s="17">
        <f t="shared" si="247"/>
        <v>182.87745999999999</v>
      </c>
      <c r="R700" s="49"/>
      <c r="S700" s="12"/>
    </row>
    <row r="701" spans="2:19" x14ac:dyDescent="0.25">
      <c r="B701" s="48" t="str">
        <f>IF(F701&lt;&gt;"",1+MAX($B$22:B700),"")</f>
        <v/>
      </c>
      <c r="C701" s="52"/>
      <c r="D701" s="8"/>
      <c r="E701" s="23"/>
      <c r="F701" s="39"/>
      <c r="G701" s="17"/>
      <c r="H701" s="17">
        <f t="shared" si="243"/>
        <v>0</v>
      </c>
      <c r="I701" s="17">
        <f t="shared" si="229"/>
        <v>0</v>
      </c>
      <c r="J701" s="15"/>
      <c r="K701" s="10">
        <f t="shared" si="244"/>
        <v>0</v>
      </c>
      <c r="L701" s="10"/>
      <c r="M701" s="17"/>
      <c r="N701" s="17">
        <f t="shared" si="245"/>
        <v>0</v>
      </c>
      <c r="O701" s="17">
        <f t="shared" si="246"/>
        <v>0</v>
      </c>
      <c r="P701" s="17">
        <f t="shared" si="230"/>
        <v>0</v>
      </c>
      <c r="Q701" s="17">
        <f t="shared" si="247"/>
        <v>0</v>
      </c>
      <c r="R701" s="49"/>
      <c r="S701" s="12"/>
    </row>
    <row r="702" spans="2:19" x14ac:dyDescent="0.25">
      <c r="B702" s="64" t="str">
        <f>IF(F702&lt;&gt;"",1+MAX($B$22:B701),"")</f>
        <v/>
      </c>
      <c r="C702" s="65"/>
      <c r="D702" s="66" t="s">
        <v>624</v>
      </c>
      <c r="E702" s="23"/>
      <c r="F702" s="39"/>
      <c r="G702" s="17"/>
      <c r="H702" s="17">
        <f t="shared" si="243"/>
        <v>0</v>
      </c>
      <c r="I702" s="17">
        <f t="shared" si="229"/>
        <v>0</v>
      </c>
      <c r="J702" s="15"/>
      <c r="K702" s="10">
        <f t="shared" si="244"/>
        <v>0</v>
      </c>
      <c r="L702" s="10"/>
      <c r="M702" s="17"/>
      <c r="N702" s="17">
        <f t="shared" si="245"/>
        <v>0</v>
      </c>
      <c r="O702" s="17">
        <f t="shared" si="246"/>
        <v>0</v>
      </c>
      <c r="P702" s="17">
        <f t="shared" si="230"/>
        <v>0</v>
      </c>
      <c r="Q702" s="17">
        <f t="shared" si="247"/>
        <v>0</v>
      </c>
      <c r="R702" s="49"/>
    </row>
    <row r="703" spans="2:19" x14ac:dyDescent="0.25">
      <c r="B703" s="48">
        <f>IF(F703&lt;&gt;"",1+MAX($B$22:B702),"")</f>
        <v>458</v>
      </c>
      <c r="C703" s="52" t="s">
        <v>622</v>
      </c>
      <c r="D703" s="8" t="s">
        <v>624</v>
      </c>
      <c r="E703" s="23" t="s">
        <v>98</v>
      </c>
      <c r="F703" s="39">
        <f>23+3</f>
        <v>26</v>
      </c>
      <c r="G703" s="80">
        <v>190</v>
      </c>
      <c r="H703" s="80">
        <f t="shared" si="243"/>
        <v>209.00000000000003</v>
      </c>
      <c r="I703" s="80">
        <f t="shared" si="229"/>
        <v>5434.0000000000009</v>
      </c>
      <c r="J703" s="81">
        <v>2.9969999999999999</v>
      </c>
      <c r="K703" s="79">
        <f t="shared" si="244"/>
        <v>77.921999999999997</v>
      </c>
      <c r="L703" s="79" t="s">
        <v>688</v>
      </c>
      <c r="M703" s="80">
        <v>61.3</v>
      </c>
      <c r="N703" s="17">
        <f t="shared" si="245"/>
        <v>85.82</v>
      </c>
      <c r="O703" s="17">
        <f t="shared" si="246"/>
        <v>257.20253999999994</v>
      </c>
      <c r="P703" s="17">
        <f t="shared" si="230"/>
        <v>6687.2660399999986</v>
      </c>
      <c r="Q703" s="17">
        <f t="shared" si="247"/>
        <v>12121.266039999999</v>
      </c>
      <c r="R703" s="49"/>
      <c r="S703" s="12"/>
    </row>
    <row r="704" spans="2:19" x14ac:dyDescent="0.25">
      <c r="B704" s="48" t="str">
        <f>IF(F704&lt;&gt;"",1+MAX($B$22:B703),"")</f>
        <v/>
      </c>
      <c r="C704" s="52"/>
      <c r="D704" s="8"/>
      <c r="E704" s="23"/>
      <c r="F704" s="39"/>
      <c r="G704" s="17"/>
      <c r="H704" s="17">
        <f t="shared" si="243"/>
        <v>0</v>
      </c>
      <c r="I704" s="17">
        <f t="shared" si="229"/>
        <v>0</v>
      </c>
      <c r="J704" s="15"/>
      <c r="K704" s="10">
        <f t="shared" si="244"/>
        <v>0</v>
      </c>
      <c r="L704" s="10"/>
      <c r="M704" s="17"/>
      <c r="N704" s="17">
        <f t="shared" si="245"/>
        <v>0</v>
      </c>
      <c r="O704" s="17">
        <f t="shared" si="246"/>
        <v>0</v>
      </c>
      <c r="P704" s="17">
        <f t="shared" si="230"/>
        <v>0</v>
      </c>
      <c r="Q704" s="17">
        <f t="shared" si="247"/>
        <v>0</v>
      </c>
      <c r="R704" s="49"/>
      <c r="S704" s="12"/>
    </row>
    <row r="705" spans="2:36" x14ac:dyDescent="0.25">
      <c r="B705" s="64" t="str">
        <f>IF(F705&lt;&gt;"",1+MAX($B$22:B704),"")</f>
        <v/>
      </c>
      <c r="C705" s="65"/>
      <c r="D705" s="66" t="s">
        <v>577</v>
      </c>
      <c r="E705" s="23"/>
      <c r="F705" s="39"/>
      <c r="G705" s="17"/>
      <c r="H705" s="17">
        <f t="shared" si="243"/>
        <v>0</v>
      </c>
      <c r="I705" s="17">
        <f t="shared" si="229"/>
        <v>0</v>
      </c>
      <c r="J705" s="15"/>
      <c r="K705" s="10">
        <f t="shared" si="244"/>
        <v>0</v>
      </c>
      <c r="L705" s="10"/>
      <c r="M705" s="17"/>
      <c r="N705" s="17">
        <f t="shared" si="245"/>
        <v>0</v>
      </c>
      <c r="O705" s="17">
        <f t="shared" si="246"/>
        <v>0</v>
      </c>
      <c r="P705" s="17">
        <f t="shared" si="230"/>
        <v>0</v>
      </c>
      <c r="Q705" s="17">
        <f t="shared" si="247"/>
        <v>0</v>
      </c>
      <c r="R705" s="49"/>
    </row>
    <row r="706" spans="2:36" ht="27.6" x14ac:dyDescent="0.25">
      <c r="B706" s="48">
        <f>IF(F706&lt;&gt;"",1+MAX($B$22:B705),"")</f>
        <v>459</v>
      </c>
      <c r="C706" s="52"/>
      <c r="D706" s="8" t="s">
        <v>625</v>
      </c>
      <c r="E706" s="23" t="s">
        <v>64</v>
      </c>
      <c r="F706" s="39">
        <v>1</v>
      </c>
      <c r="G706" s="17">
        <v>11500</v>
      </c>
      <c r="H706" s="17">
        <f t="shared" si="243"/>
        <v>12650.000000000002</v>
      </c>
      <c r="I706" s="17">
        <f t="shared" si="229"/>
        <v>12650.000000000002</v>
      </c>
      <c r="J706" s="15">
        <v>148</v>
      </c>
      <c r="K706" s="10">
        <f t="shared" si="244"/>
        <v>148</v>
      </c>
      <c r="L706" s="76" t="s">
        <v>692</v>
      </c>
      <c r="M706" s="77">
        <v>61.3</v>
      </c>
      <c r="N706" s="17">
        <f t="shared" si="245"/>
        <v>85.82</v>
      </c>
      <c r="O706" s="17">
        <f t="shared" si="246"/>
        <v>12701.359999999999</v>
      </c>
      <c r="P706" s="17">
        <f t="shared" si="230"/>
        <v>12701.359999999999</v>
      </c>
      <c r="Q706" s="17">
        <f t="shared" si="247"/>
        <v>25351.360000000001</v>
      </c>
      <c r="R706" s="49"/>
      <c r="S706" s="12"/>
    </row>
    <row r="707" spans="2:36" x14ac:dyDescent="0.25">
      <c r="B707" s="48" t="str">
        <f>IF(F707&lt;&gt;"",1+MAX($B$22:B706),"")</f>
        <v/>
      </c>
      <c r="C707" s="52"/>
      <c r="D707" s="8"/>
      <c r="E707" s="23"/>
      <c r="F707" s="39"/>
      <c r="G707" s="17"/>
      <c r="H707" s="17">
        <f t="shared" si="243"/>
        <v>0</v>
      </c>
      <c r="I707" s="17">
        <f t="shared" si="229"/>
        <v>0</v>
      </c>
      <c r="J707" s="15"/>
      <c r="K707" s="10">
        <f t="shared" si="244"/>
        <v>0</v>
      </c>
      <c r="L707" s="10"/>
      <c r="M707" s="17"/>
      <c r="N707" s="17">
        <f t="shared" si="245"/>
        <v>0</v>
      </c>
      <c r="O707" s="17">
        <f t="shared" si="246"/>
        <v>0</v>
      </c>
      <c r="P707" s="17">
        <f t="shared" si="230"/>
        <v>0</v>
      </c>
      <c r="Q707" s="17">
        <f t="shared" si="247"/>
        <v>0</v>
      </c>
      <c r="R707" s="49"/>
      <c r="S707" s="12"/>
    </row>
    <row r="708" spans="2:36" s="12" customFormat="1" ht="12.75" customHeight="1" x14ac:dyDescent="0.25">
      <c r="B708" s="13" t="str">
        <f>IF(F708&lt;&gt;"",1+MAX($B$22:B707),"")</f>
        <v/>
      </c>
      <c r="C708" s="13" t="s">
        <v>58</v>
      </c>
      <c r="D708" s="6" t="s">
        <v>26</v>
      </c>
      <c r="E708" s="114" t="s">
        <v>65</v>
      </c>
      <c r="F708" s="114"/>
      <c r="G708" s="114"/>
      <c r="H708" s="53">
        <f>SUM(I709:I718)</f>
        <v>0</v>
      </c>
      <c r="I708" s="7">
        <f t="shared" si="229"/>
        <v>0</v>
      </c>
      <c r="J708" s="7"/>
      <c r="K708" s="115" t="s">
        <v>66</v>
      </c>
      <c r="L708" s="115"/>
      <c r="M708" s="115"/>
      <c r="N708" s="115"/>
      <c r="O708" s="53">
        <f>SUM(P709:P718)</f>
        <v>33008.097707759996</v>
      </c>
      <c r="P708" s="7">
        <f t="shared" si="230"/>
        <v>0</v>
      </c>
      <c r="Q708" s="47">
        <f>SUM(Q709:Q718)</f>
        <v>33008.097707759996</v>
      </c>
      <c r="R708" s="47">
        <f>(Q708)+(H708*$Q$8)+(O708*$Q$9)+(Q708*$Q$10)+($Q$11*((Q708)+(H708*$Q$8)+(O708*$Q$9)+(Q708*$Q$10)))+(Q708*$Q$12)</f>
        <v>47102.555428973523</v>
      </c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</row>
    <row r="709" spans="2:36" x14ac:dyDescent="0.25">
      <c r="B709" s="48" t="str">
        <f>IF(F709&lt;&gt;"",1+MAX($B$22:B708),"")</f>
        <v/>
      </c>
      <c r="C709" s="52"/>
      <c r="D709" s="8"/>
      <c r="E709" s="23"/>
      <c r="F709" s="39"/>
      <c r="G709" s="17"/>
      <c r="H709" s="17">
        <f t="shared" ref="H709:H718" si="252">G709*$T$2</f>
        <v>0</v>
      </c>
      <c r="I709" s="17">
        <f t="shared" si="229"/>
        <v>0</v>
      </c>
      <c r="J709" s="15"/>
      <c r="K709" s="10">
        <f t="shared" ref="K709:K718" si="253">F709*J709</f>
        <v>0</v>
      </c>
      <c r="L709" s="10"/>
      <c r="M709" s="17"/>
      <c r="N709" s="17">
        <f t="shared" ref="N709:N718" si="254">M709*$U$2</f>
        <v>0</v>
      </c>
      <c r="O709" s="17">
        <f t="shared" ref="O709:O718" si="255">J709*N709</f>
        <v>0</v>
      </c>
      <c r="P709" s="17">
        <f t="shared" si="230"/>
        <v>0</v>
      </c>
      <c r="Q709" s="17">
        <f t="shared" ref="Q709:Q718" si="256">I709+P709</f>
        <v>0</v>
      </c>
      <c r="R709" s="49"/>
      <c r="S709" s="12"/>
    </row>
    <row r="710" spans="2:36" x14ac:dyDescent="0.25">
      <c r="B710" s="64" t="str">
        <f>IF(F710&lt;&gt;"",1+MAX($B$22:B709),"")</f>
        <v/>
      </c>
      <c r="C710" s="65"/>
      <c r="D710" s="66" t="s">
        <v>126</v>
      </c>
      <c r="E710" s="23"/>
      <c r="F710" s="39"/>
      <c r="G710" s="17"/>
      <c r="H710" s="17">
        <f t="shared" si="252"/>
        <v>0</v>
      </c>
      <c r="I710" s="17">
        <f t="shared" ref="I710:I718" si="257">F710*H710</f>
        <v>0</v>
      </c>
      <c r="J710" s="15"/>
      <c r="K710" s="10">
        <f t="shared" si="253"/>
        <v>0</v>
      </c>
      <c r="L710" s="10"/>
      <c r="M710" s="17"/>
      <c r="N710" s="17">
        <f t="shared" si="254"/>
        <v>0</v>
      </c>
      <c r="O710" s="17">
        <f t="shared" si="255"/>
        <v>0</v>
      </c>
      <c r="P710" s="17">
        <f t="shared" ref="P710:P718" si="258">F710*O710</f>
        <v>0</v>
      </c>
      <c r="Q710" s="17">
        <f t="shared" si="256"/>
        <v>0</v>
      </c>
      <c r="R710" s="49"/>
    </row>
    <row r="711" spans="2:36" x14ac:dyDescent="0.25">
      <c r="B711" s="48">
        <f>IF(F711&lt;&gt;"",1+MAX($B$22:B710),"")</f>
        <v>460</v>
      </c>
      <c r="C711" s="52"/>
      <c r="D711" s="8" t="s">
        <v>127</v>
      </c>
      <c r="E711" s="23" t="s">
        <v>78</v>
      </c>
      <c r="F711" s="67">
        <v>173.4</v>
      </c>
      <c r="G711" s="73"/>
      <c r="H711" s="73">
        <f t="shared" si="252"/>
        <v>0</v>
      </c>
      <c r="I711" s="73">
        <f t="shared" si="257"/>
        <v>0</v>
      </c>
      <c r="J711" s="15">
        <v>2.2799999999999998</v>
      </c>
      <c r="K711" s="10">
        <f t="shared" si="253"/>
        <v>395.35199999999998</v>
      </c>
      <c r="L711" s="76" t="s">
        <v>682</v>
      </c>
      <c r="M711" s="77">
        <v>42.1</v>
      </c>
      <c r="N711" s="17">
        <f t="shared" si="254"/>
        <v>58.94</v>
      </c>
      <c r="O711" s="17">
        <f t="shared" si="255"/>
        <v>134.38319999999999</v>
      </c>
      <c r="P711" s="17">
        <f t="shared" si="258"/>
        <v>23302.046879999998</v>
      </c>
      <c r="Q711" s="17">
        <f t="shared" si="256"/>
        <v>23302.046879999998</v>
      </c>
      <c r="R711" s="49"/>
    </row>
    <row r="712" spans="2:36" x14ac:dyDescent="0.25">
      <c r="B712" s="48" t="str">
        <f>IF(F712&lt;&gt;"",1+MAX($B$22:B711),"")</f>
        <v/>
      </c>
      <c r="C712" s="52"/>
      <c r="D712" s="48"/>
      <c r="E712" s="52"/>
      <c r="F712" s="51"/>
      <c r="G712" s="17"/>
      <c r="H712" s="17">
        <f t="shared" si="252"/>
        <v>0</v>
      </c>
      <c r="I712" s="17">
        <f t="shared" si="257"/>
        <v>0</v>
      </c>
      <c r="J712" s="15"/>
      <c r="K712" s="10">
        <f t="shared" si="253"/>
        <v>0</v>
      </c>
      <c r="L712" s="10"/>
      <c r="M712" s="17"/>
      <c r="N712" s="17">
        <f t="shared" si="254"/>
        <v>0</v>
      </c>
      <c r="O712" s="17">
        <f t="shared" si="255"/>
        <v>0</v>
      </c>
      <c r="P712" s="17">
        <f t="shared" si="258"/>
        <v>0</v>
      </c>
      <c r="Q712" s="17">
        <f t="shared" si="256"/>
        <v>0</v>
      </c>
      <c r="R712" s="49"/>
    </row>
    <row r="713" spans="2:36" x14ac:dyDescent="0.25">
      <c r="B713" s="64" t="str">
        <f>IF(F713&lt;&gt;"",1+MAX($B$22:B712),"")</f>
        <v/>
      </c>
      <c r="C713" s="65"/>
      <c r="D713" s="66" t="s">
        <v>128</v>
      </c>
      <c r="E713" s="23"/>
      <c r="F713" s="39"/>
      <c r="G713" s="17"/>
      <c r="H713" s="17">
        <f t="shared" si="252"/>
        <v>0</v>
      </c>
      <c r="I713" s="17">
        <f t="shared" si="257"/>
        <v>0</v>
      </c>
      <c r="J713" s="15"/>
      <c r="K713" s="10">
        <f t="shared" si="253"/>
        <v>0</v>
      </c>
      <c r="L713" s="10"/>
      <c r="M713" s="17"/>
      <c r="N713" s="17">
        <f t="shared" si="254"/>
        <v>0</v>
      </c>
      <c r="O713" s="17">
        <f t="shared" si="255"/>
        <v>0</v>
      </c>
      <c r="P713" s="17">
        <f t="shared" si="258"/>
        <v>0</v>
      </c>
      <c r="Q713" s="17">
        <f t="shared" si="256"/>
        <v>0</v>
      </c>
      <c r="R713" s="49"/>
    </row>
    <row r="714" spans="2:36" x14ac:dyDescent="0.25">
      <c r="B714" s="48">
        <f>IF(F714&lt;&gt;"",1+MAX($B$22:B713),"")</f>
        <v>461</v>
      </c>
      <c r="C714" s="52"/>
      <c r="D714" s="8" t="s">
        <v>129</v>
      </c>
      <c r="E714" s="23" t="s">
        <v>78</v>
      </c>
      <c r="F714" s="67">
        <f>173.4-53.097</f>
        <v>120.303</v>
      </c>
      <c r="G714" s="73"/>
      <c r="H714" s="73">
        <f t="shared" si="252"/>
        <v>0</v>
      </c>
      <c r="I714" s="73">
        <f t="shared" si="257"/>
        <v>0</v>
      </c>
      <c r="J714" s="15">
        <v>1.093</v>
      </c>
      <c r="K714" s="10">
        <f t="shared" si="253"/>
        <v>131.49117899999999</v>
      </c>
      <c r="L714" s="76" t="s">
        <v>682</v>
      </c>
      <c r="M714" s="77">
        <v>42.1</v>
      </c>
      <c r="N714" s="17">
        <f t="shared" si="254"/>
        <v>58.94</v>
      </c>
      <c r="O714" s="17">
        <f t="shared" si="255"/>
        <v>64.421419999999998</v>
      </c>
      <c r="P714" s="17">
        <f t="shared" si="258"/>
        <v>7750.0900902599997</v>
      </c>
      <c r="Q714" s="17">
        <f t="shared" si="256"/>
        <v>7750.0900902599997</v>
      </c>
      <c r="R714" s="49"/>
    </row>
    <row r="715" spans="2:36" x14ac:dyDescent="0.25">
      <c r="B715" s="48" t="str">
        <f>IF(F715&lt;&gt;"",1+MAX($B$22:B714),"")</f>
        <v/>
      </c>
      <c r="C715" s="52"/>
      <c r="D715" s="8"/>
      <c r="E715" s="23"/>
      <c r="F715" s="39"/>
      <c r="G715" s="17"/>
      <c r="H715" s="17">
        <f t="shared" si="252"/>
        <v>0</v>
      </c>
      <c r="I715" s="17">
        <f t="shared" si="257"/>
        <v>0</v>
      </c>
      <c r="J715" s="15"/>
      <c r="K715" s="10">
        <f t="shared" si="253"/>
        <v>0</v>
      </c>
      <c r="L715" s="10"/>
      <c r="M715" s="17"/>
      <c r="N715" s="17">
        <f t="shared" si="254"/>
        <v>0</v>
      </c>
      <c r="O715" s="17">
        <f t="shared" si="255"/>
        <v>0</v>
      </c>
      <c r="P715" s="17">
        <f t="shared" si="258"/>
        <v>0</v>
      </c>
      <c r="Q715" s="17">
        <f t="shared" si="256"/>
        <v>0</v>
      </c>
      <c r="R715" s="49"/>
    </row>
    <row r="716" spans="2:36" x14ac:dyDescent="0.25">
      <c r="B716" s="64" t="str">
        <f>IF(F716&lt;&gt;"",1+MAX($B$22:B715),"")</f>
        <v/>
      </c>
      <c r="C716" s="65"/>
      <c r="D716" s="66" t="s">
        <v>130</v>
      </c>
      <c r="E716" s="23"/>
      <c r="F716" s="39"/>
      <c r="G716" s="17"/>
      <c r="H716" s="17">
        <f t="shared" si="252"/>
        <v>0</v>
      </c>
      <c r="I716" s="17">
        <f t="shared" si="257"/>
        <v>0</v>
      </c>
      <c r="J716" s="15"/>
      <c r="K716" s="10">
        <f t="shared" si="253"/>
        <v>0</v>
      </c>
      <c r="L716" s="10"/>
      <c r="M716" s="17"/>
      <c r="N716" s="17">
        <f t="shared" si="254"/>
        <v>0</v>
      </c>
      <c r="O716" s="17">
        <f t="shared" si="255"/>
        <v>0</v>
      </c>
      <c r="P716" s="17">
        <f t="shared" si="258"/>
        <v>0</v>
      </c>
      <c r="Q716" s="17">
        <f t="shared" si="256"/>
        <v>0</v>
      </c>
      <c r="R716" s="49"/>
    </row>
    <row r="717" spans="2:36" x14ac:dyDescent="0.25">
      <c r="B717" s="48">
        <f>IF(F717&lt;&gt;"",1+MAX($B$22:B716),"")</f>
        <v>462</v>
      </c>
      <c r="C717" s="52"/>
      <c r="D717" s="8" t="s">
        <v>131</v>
      </c>
      <c r="E717" s="23" t="s">
        <v>78</v>
      </c>
      <c r="F717" s="67">
        <f>53.097</f>
        <v>53.097000000000001</v>
      </c>
      <c r="G717" s="73"/>
      <c r="H717" s="73">
        <f t="shared" si="252"/>
        <v>0</v>
      </c>
      <c r="I717" s="73">
        <f t="shared" si="257"/>
        <v>0</v>
      </c>
      <c r="J717" s="15">
        <v>0.625</v>
      </c>
      <c r="K717" s="10">
        <f t="shared" si="253"/>
        <v>33.185625000000002</v>
      </c>
      <c r="L717" s="76" t="s">
        <v>682</v>
      </c>
      <c r="M717" s="77">
        <v>42.1</v>
      </c>
      <c r="N717" s="17">
        <f t="shared" si="254"/>
        <v>58.94</v>
      </c>
      <c r="O717" s="17">
        <f t="shared" si="255"/>
        <v>36.837499999999999</v>
      </c>
      <c r="P717" s="17">
        <f t="shared" si="258"/>
        <v>1955.9607375000001</v>
      </c>
      <c r="Q717" s="17">
        <f t="shared" si="256"/>
        <v>1955.9607375000001</v>
      </c>
      <c r="R717" s="49"/>
    </row>
    <row r="718" spans="2:36" x14ac:dyDescent="0.25">
      <c r="B718" s="48" t="str">
        <f>IF(F718&lt;&gt;"",1+MAX($B$22:B717),"")</f>
        <v/>
      </c>
      <c r="C718" s="52"/>
      <c r="D718" s="8"/>
      <c r="E718" s="23"/>
      <c r="F718" s="39"/>
      <c r="G718" s="17"/>
      <c r="H718" s="17">
        <f t="shared" si="252"/>
        <v>0</v>
      </c>
      <c r="I718" s="17">
        <f t="shared" si="257"/>
        <v>0</v>
      </c>
      <c r="J718" s="15"/>
      <c r="K718" s="10">
        <f t="shared" si="253"/>
        <v>0</v>
      </c>
      <c r="L718" s="10"/>
      <c r="M718" s="17"/>
      <c r="N718" s="17">
        <f t="shared" si="254"/>
        <v>0</v>
      </c>
      <c r="O718" s="17">
        <f t="shared" si="255"/>
        <v>0</v>
      </c>
      <c r="P718" s="17">
        <f t="shared" si="258"/>
        <v>0</v>
      </c>
      <c r="Q718" s="17">
        <f t="shared" si="256"/>
        <v>0</v>
      </c>
      <c r="R718" s="49"/>
    </row>
  </sheetData>
  <mergeCells count="114">
    <mergeCell ref="C577:C578"/>
    <mergeCell ref="C183:C184"/>
    <mergeCell ref="C108:C111"/>
    <mergeCell ref="C211:C223"/>
    <mergeCell ref="C229:C230"/>
    <mergeCell ref="C274:C275"/>
    <mergeCell ref="C280:C283"/>
    <mergeCell ref="C290:C311"/>
    <mergeCell ref="C315:C316"/>
    <mergeCell ref="C320:C334"/>
    <mergeCell ref="C337:C350"/>
    <mergeCell ref="C456:C457"/>
    <mergeCell ref="C236:C237"/>
    <mergeCell ref="C243:C244"/>
    <mergeCell ref="C247:C249"/>
    <mergeCell ref="C252:C271"/>
    <mergeCell ref="C132:C133"/>
    <mergeCell ref="C425:C433"/>
    <mergeCell ref="C570:C574"/>
    <mergeCell ref="C115:C120"/>
    <mergeCell ref="C125:C128"/>
    <mergeCell ref="C136:C139"/>
    <mergeCell ref="C148:C162"/>
    <mergeCell ref="C165:C168"/>
    <mergeCell ref="C28:C65"/>
    <mergeCell ref="C177:C180"/>
    <mergeCell ref="C193:C196"/>
    <mergeCell ref="C199:C200"/>
    <mergeCell ref="C185:C190"/>
    <mergeCell ref="E708:G708"/>
    <mergeCell ref="K708:N708"/>
    <mergeCell ref="K352:N352"/>
    <mergeCell ref="E122:G122"/>
    <mergeCell ref="K650:N650"/>
    <mergeCell ref="E650:G650"/>
    <mergeCell ref="C632:C636"/>
    <mergeCell ref="C687:C693"/>
    <mergeCell ref="C696:C697"/>
    <mergeCell ref="E641:G641"/>
    <mergeCell ref="K641:N641"/>
    <mergeCell ref="C402:C422"/>
    <mergeCell ref="C463:C464"/>
    <mergeCell ref="C467:C468"/>
    <mergeCell ref="C471:C472"/>
    <mergeCell ref="C355:C364"/>
    <mergeCell ref="C367:C368"/>
    <mergeCell ref="C371:C383"/>
    <mergeCell ref="C386:C389"/>
    <mergeCell ref="K474:N474"/>
    <mergeCell ref="C392:C393"/>
    <mergeCell ref="C396:C397"/>
    <mergeCell ref="C206:C207"/>
    <mergeCell ref="C647:C648"/>
    <mergeCell ref="B15:C15"/>
    <mergeCell ref="J15:R15"/>
    <mergeCell ref="E15:I15"/>
    <mergeCell ref="K25:N25"/>
    <mergeCell ref="E25:G25"/>
    <mergeCell ref="E67:G67"/>
    <mergeCell ref="E629:G629"/>
    <mergeCell ref="K629:N629"/>
    <mergeCell ref="E225:G225"/>
    <mergeCell ref="K225:N225"/>
    <mergeCell ref="E285:G285"/>
    <mergeCell ref="K285:N285"/>
    <mergeCell ref="E352:G352"/>
    <mergeCell ref="K122:N122"/>
    <mergeCell ref="C439:C446"/>
    <mergeCell ref="C478:C563"/>
    <mergeCell ref="C584:C627"/>
    <mergeCell ref="E21:G21"/>
    <mergeCell ref="K21:N21"/>
    <mergeCell ref="B2:R2"/>
    <mergeCell ref="B18:B19"/>
    <mergeCell ref="E18:E19"/>
    <mergeCell ref="D18:D19"/>
    <mergeCell ref="G18:I18"/>
    <mergeCell ref="I3:R3"/>
    <mergeCell ref="R18:R19"/>
    <mergeCell ref="J18:P18"/>
    <mergeCell ref="Q18:Q19"/>
    <mergeCell ref="C18:C19"/>
    <mergeCell ref="I5:P5"/>
    <mergeCell ref="I6:P6"/>
    <mergeCell ref="I4:R4"/>
    <mergeCell ref="I7:P7"/>
    <mergeCell ref="I8:P8"/>
    <mergeCell ref="I9:P9"/>
    <mergeCell ref="I14:P14"/>
    <mergeCell ref="B16:C17"/>
    <mergeCell ref="B3:H3"/>
    <mergeCell ref="B4:H4"/>
    <mergeCell ref="I10:P10"/>
    <mergeCell ref="D16:D17"/>
    <mergeCell ref="I11:P11"/>
    <mergeCell ref="I12:P12"/>
    <mergeCell ref="F18:F19"/>
    <mergeCell ref="I13:P13"/>
    <mergeCell ref="E567:G567"/>
    <mergeCell ref="K567:N567"/>
    <mergeCell ref="K144:N144"/>
    <mergeCell ref="E16:I17"/>
    <mergeCell ref="J16:R17"/>
    <mergeCell ref="K67:N67"/>
    <mergeCell ref="E103:G103"/>
    <mergeCell ref="K103:N103"/>
    <mergeCell ref="C70:C72"/>
    <mergeCell ref="C76:C85"/>
    <mergeCell ref="C88:C94"/>
    <mergeCell ref="C97:C98"/>
    <mergeCell ref="E144:G144"/>
    <mergeCell ref="E435:G435"/>
    <mergeCell ref="K435:N435"/>
    <mergeCell ref="E474:G474"/>
  </mergeCells>
  <phoneticPr fontId="0" type="noConversion"/>
  <printOptions horizontalCentered="1"/>
  <pageMargins left="0.25" right="0.25" top="0.375" bottom="0.375" header="0.25" footer="0.25"/>
  <pageSetup paperSize="9" scale="66" fitToHeight="0" orientation="landscape" horizontalDpi="300" verticalDpi="300" r:id="rId1"/>
  <headerFooter alignWithMargins="0">
    <oddFooter>&amp;R&amp;"Arial,Bold"&amp;P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D0A5C59C-58B7-42B1-BC6E-1E2EBA65E89F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Summary</vt:lpstr>
      <vt:lpstr>Detailed Estimate Sheet</vt:lpstr>
      <vt:lpstr>'Detailed Estimate Sheet'!Print_Area</vt:lpstr>
      <vt:lpstr>Summary!Print_Area</vt:lpstr>
      <vt:lpstr>'Detailed Estimate Sheet'!Print_Titles</vt:lpstr>
      <vt:lpstr>Summary!Print_Titles</vt:lpstr>
    </vt:vector>
  </TitlesOfParts>
  <LinksUpToDate>false</LinksUpToDate>
  <SharedDoc>false</SharedDoc>
  <HyperlinkBase>www.4Clicks.com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Uswa Fatima</cp:lastModifiedBy>
  <cp:lastPrinted>2024-01-11T13:18:46Z</cp:lastPrinted>
  <dcterms:created xsi:type="dcterms:W3CDTF">1998-02-12T14:30:11Z</dcterms:created>
  <dcterms:modified xsi:type="dcterms:W3CDTF">2026-02-05T12:11:26Z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{D0A5C59C-58B7-42B1-BC6E-1E2EBA65E89F}</vt:lpwstr>
  </property>
</Properties>
</file>