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C68EF355-2580-489C-9A5E-FA37195D445D}" xr6:coauthVersionLast="47" xr6:coauthVersionMax="47" xr10:uidLastSave="{00000000-0000-0000-0000-000000000000}"/>
  <bookViews>
    <workbookView xWindow="-108" yWindow="-108" windowWidth="23256" windowHeight="12576" tabRatio="512" activeTab="1" xr2:uid="{00000000-000D-0000-FFFF-FFFF00000000}"/>
  </bookViews>
  <sheets>
    <sheet name="Summary" sheetId="2" r:id="rId1"/>
    <sheet name="Detailed Estimate Sheet" sheetId="1" r:id="rId2"/>
  </sheets>
  <definedNames>
    <definedName name="_xlnm.Print_Area" localSheetId="1">'Detailed Estimate Sheet'!$B$2:$R$856</definedName>
    <definedName name="_xlnm.Print_Area" localSheetId="0">Summary!$B$2:$G$42</definedName>
    <definedName name="_xlnm.Print_Titles" localSheetId="1">'Detailed Estimate Sheet'!$2:$19</definedName>
    <definedName name="_xlnm.Print_Titles" localSheetId="0">Summary!$2:$16</definedName>
  </definedNames>
  <calcPr calcId="191029"/>
</workbook>
</file>

<file path=xl/calcChain.xml><?xml version="1.0" encoding="utf-8"?>
<calcChain xmlns="http://schemas.openxmlformats.org/spreadsheetml/2006/main">
  <c r="K664" i="1" l="1"/>
  <c r="N664" i="1"/>
  <c r="B664" i="1"/>
  <c r="N663" i="1"/>
  <c r="O663" i="1" s="1"/>
  <c r="P663" i="1" s="1"/>
  <c r="K663" i="1"/>
  <c r="H663" i="1"/>
  <c r="I663" i="1" s="1"/>
  <c r="N662" i="1"/>
  <c r="O662" i="1" s="1"/>
  <c r="P662" i="1" s="1"/>
  <c r="K662" i="1"/>
  <c r="H662" i="1"/>
  <c r="I662" i="1" s="1"/>
  <c r="B662" i="1"/>
  <c r="J855" i="1"/>
  <c r="J854" i="1"/>
  <c r="J853" i="1"/>
  <c r="J852" i="1"/>
  <c r="N154" i="1"/>
  <c r="H154" i="1"/>
  <c r="H155" i="1"/>
  <c r="I155" i="1" s="1"/>
  <c r="K155" i="1"/>
  <c r="N155" i="1"/>
  <c r="H117" i="1"/>
  <c r="I117" i="1" s="1"/>
  <c r="K117" i="1"/>
  <c r="Q663" i="1" l="1"/>
  <c r="Q662" i="1"/>
  <c r="N856" i="1"/>
  <c r="O856" i="1" s="1"/>
  <c r="P856" i="1" s="1"/>
  <c r="K856" i="1"/>
  <c r="H856" i="1"/>
  <c r="I856" i="1" s="1"/>
  <c r="B856" i="1"/>
  <c r="N855" i="1"/>
  <c r="O855" i="1" s="1"/>
  <c r="H855" i="1"/>
  <c r="F855" i="1"/>
  <c r="N854" i="1"/>
  <c r="O854" i="1" s="1"/>
  <c r="H854" i="1"/>
  <c r="F854" i="1"/>
  <c r="K854" i="1" s="1"/>
  <c r="N853" i="1"/>
  <c r="O853" i="1" s="1"/>
  <c r="H853" i="1"/>
  <c r="F853" i="1"/>
  <c r="K853" i="1" s="1"/>
  <c r="N852" i="1"/>
  <c r="O852" i="1" s="1"/>
  <c r="H852" i="1"/>
  <c r="F852" i="1"/>
  <c r="N851" i="1"/>
  <c r="O851" i="1" s="1"/>
  <c r="P851" i="1" s="1"/>
  <c r="K851" i="1"/>
  <c r="H851" i="1"/>
  <c r="I851" i="1" s="1"/>
  <c r="B851" i="1"/>
  <c r="N850" i="1"/>
  <c r="O850" i="1" s="1"/>
  <c r="P850" i="1" s="1"/>
  <c r="K850" i="1"/>
  <c r="H850" i="1"/>
  <c r="I850" i="1" s="1"/>
  <c r="B850" i="1"/>
  <c r="N849" i="1"/>
  <c r="O849" i="1" s="1"/>
  <c r="P849" i="1" s="1"/>
  <c r="K849" i="1"/>
  <c r="H849" i="1"/>
  <c r="I849" i="1" s="1"/>
  <c r="N848" i="1"/>
  <c r="O848" i="1" s="1"/>
  <c r="P848" i="1" s="1"/>
  <c r="K848" i="1"/>
  <c r="H848" i="1"/>
  <c r="I848" i="1" s="1"/>
  <c r="N847" i="1"/>
  <c r="O847" i="1" s="1"/>
  <c r="P847" i="1" s="1"/>
  <c r="K847" i="1"/>
  <c r="H847" i="1"/>
  <c r="I847" i="1" s="1"/>
  <c r="N846" i="1"/>
  <c r="O846" i="1" s="1"/>
  <c r="P846" i="1" s="1"/>
  <c r="K846" i="1"/>
  <c r="H846" i="1"/>
  <c r="I846" i="1" s="1"/>
  <c r="N845" i="1"/>
  <c r="O845" i="1" s="1"/>
  <c r="P845" i="1" s="1"/>
  <c r="K845" i="1"/>
  <c r="H845" i="1"/>
  <c r="I845" i="1" s="1"/>
  <c r="N844" i="1"/>
  <c r="O844" i="1" s="1"/>
  <c r="P844" i="1" s="1"/>
  <c r="K844" i="1"/>
  <c r="H844" i="1"/>
  <c r="I844" i="1" s="1"/>
  <c r="N843" i="1"/>
  <c r="O843" i="1" s="1"/>
  <c r="P843" i="1" s="1"/>
  <c r="K843" i="1"/>
  <c r="H843" i="1"/>
  <c r="I843" i="1" s="1"/>
  <c r="B843" i="1"/>
  <c r="N842" i="1"/>
  <c r="O842" i="1" s="1"/>
  <c r="P842" i="1" s="1"/>
  <c r="K842" i="1"/>
  <c r="H842" i="1"/>
  <c r="I842" i="1" s="1"/>
  <c r="B842" i="1"/>
  <c r="N841" i="1"/>
  <c r="O841" i="1" s="1"/>
  <c r="P841" i="1" s="1"/>
  <c r="K841" i="1"/>
  <c r="H841" i="1"/>
  <c r="I841" i="1" s="1"/>
  <c r="N840" i="1"/>
  <c r="O840" i="1" s="1"/>
  <c r="P840" i="1" s="1"/>
  <c r="K840" i="1"/>
  <c r="H840" i="1"/>
  <c r="I840" i="1" s="1"/>
  <c r="N839" i="1"/>
  <c r="O839" i="1" s="1"/>
  <c r="P839" i="1" s="1"/>
  <c r="K839" i="1"/>
  <c r="H839" i="1"/>
  <c r="I839" i="1" s="1"/>
  <c r="N838" i="1"/>
  <c r="O838" i="1" s="1"/>
  <c r="P838" i="1" s="1"/>
  <c r="K838" i="1"/>
  <c r="H838" i="1"/>
  <c r="I838" i="1" s="1"/>
  <c r="N837" i="1"/>
  <c r="O837" i="1" s="1"/>
  <c r="P837" i="1" s="1"/>
  <c r="K837" i="1"/>
  <c r="H837" i="1"/>
  <c r="I837" i="1" s="1"/>
  <c r="N836" i="1"/>
  <c r="O836" i="1" s="1"/>
  <c r="P836" i="1" s="1"/>
  <c r="K836" i="1"/>
  <c r="H836" i="1"/>
  <c r="I836" i="1" s="1"/>
  <c r="B836" i="1"/>
  <c r="N835" i="1"/>
  <c r="O835" i="1" s="1"/>
  <c r="P835" i="1" s="1"/>
  <c r="K835" i="1"/>
  <c r="H835" i="1"/>
  <c r="I835" i="1" s="1"/>
  <c r="B835" i="1"/>
  <c r="B834" i="1"/>
  <c r="N833" i="1"/>
  <c r="O833" i="1" s="1"/>
  <c r="P833" i="1" s="1"/>
  <c r="K833" i="1"/>
  <c r="H833" i="1"/>
  <c r="I833" i="1" s="1"/>
  <c r="B833" i="1"/>
  <c r="N832" i="1"/>
  <c r="O832" i="1" s="1"/>
  <c r="P832" i="1" s="1"/>
  <c r="K832" i="1"/>
  <c r="H832" i="1"/>
  <c r="I832" i="1" s="1"/>
  <c r="N831" i="1"/>
  <c r="O831" i="1" s="1"/>
  <c r="P831" i="1" s="1"/>
  <c r="K831" i="1"/>
  <c r="H831" i="1"/>
  <c r="I831" i="1" s="1"/>
  <c r="Q831" i="1" s="1"/>
  <c r="B831" i="1"/>
  <c r="N830" i="1"/>
  <c r="O830" i="1" s="1"/>
  <c r="P830" i="1" s="1"/>
  <c r="K830" i="1"/>
  <c r="H830" i="1"/>
  <c r="I830" i="1" s="1"/>
  <c r="B830" i="1"/>
  <c r="N829" i="1"/>
  <c r="O829" i="1" s="1"/>
  <c r="P829" i="1" s="1"/>
  <c r="K829" i="1"/>
  <c r="H829" i="1"/>
  <c r="I829" i="1" s="1"/>
  <c r="N828" i="1"/>
  <c r="O828" i="1" s="1"/>
  <c r="P828" i="1" s="1"/>
  <c r="K828" i="1"/>
  <c r="H828" i="1"/>
  <c r="I828" i="1" s="1"/>
  <c r="B828" i="1"/>
  <c r="N827" i="1"/>
  <c r="O827" i="1" s="1"/>
  <c r="P827" i="1" s="1"/>
  <c r="K827" i="1"/>
  <c r="H827" i="1"/>
  <c r="I827" i="1" s="1"/>
  <c r="Q827" i="1" s="1"/>
  <c r="B827" i="1"/>
  <c r="N826" i="1"/>
  <c r="O826" i="1" s="1"/>
  <c r="P826" i="1" s="1"/>
  <c r="K826" i="1"/>
  <c r="H826" i="1"/>
  <c r="I826" i="1" s="1"/>
  <c r="N825" i="1"/>
  <c r="O825" i="1" s="1"/>
  <c r="P825" i="1" s="1"/>
  <c r="K825" i="1"/>
  <c r="H825" i="1"/>
  <c r="I825" i="1" s="1"/>
  <c r="B825" i="1"/>
  <c r="N824" i="1"/>
  <c r="O824" i="1" s="1"/>
  <c r="P824" i="1" s="1"/>
  <c r="K824" i="1"/>
  <c r="H824" i="1"/>
  <c r="I824" i="1" s="1"/>
  <c r="B824" i="1"/>
  <c r="N823" i="1"/>
  <c r="O823" i="1" s="1"/>
  <c r="P823" i="1" s="1"/>
  <c r="K823" i="1"/>
  <c r="H823" i="1"/>
  <c r="I823" i="1" s="1"/>
  <c r="Q823" i="1" s="1"/>
  <c r="N822" i="1"/>
  <c r="O822" i="1" s="1"/>
  <c r="P822" i="1" s="1"/>
  <c r="K822" i="1"/>
  <c r="H822" i="1"/>
  <c r="I822" i="1" s="1"/>
  <c r="Q822" i="1" s="1"/>
  <c r="B822" i="1"/>
  <c r="N821" i="1"/>
  <c r="O821" i="1" s="1"/>
  <c r="P821" i="1" s="1"/>
  <c r="K821" i="1"/>
  <c r="H821" i="1"/>
  <c r="I821" i="1" s="1"/>
  <c r="B821" i="1"/>
  <c r="N820" i="1"/>
  <c r="O820" i="1" s="1"/>
  <c r="P820" i="1" s="1"/>
  <c r="K820" i="1"/>
  <c r="H820" i="1"/>
  <c r="I820" i="1" s="1"/>
  <c r="B820" i="1"/>
  <c r="N819" i="1"/>
  <c r="O819" i="1" s="1"/>
  <c r="P819" i="1" s="1"/>
  <c r="K819" i="1"/>
  <c r="H819" i="1"/>
  <c r="I819" i="1" s="1"/>
  <c r="B819" i="1"/>
  <c r="N818" i="1"/>
  <c r="O818" i="1" s="1"/>
  <c r="P818" i="1" s="1"/>
  <c r="K818" i="1"/>
  <c r="H818" i="1"/>
  <c r="I818" i="1" s="1"/>
  <c r="N817" i="1"/>
  <c r="O817" i="1" s="1"/>
  <c r="P817" i="1" s="1"/>
  <c r="K817" i="1"/>
  <c r="H817" i="1"/>
  <c r="I817" i="1" s="1"/>
  <c r="N816" i="1"/>
  <c r="O816" i="1" s="1"/>
  <c r="P816" i="1" s="1"/>
  <c r="K816" i="1"/>
  <c r="H816" i="1"/>
  <c r="I816" i="1" s="1"/>
  <c r="B816" i="1"/>
  <c r="N815" i="1"/>
  <c r="O815" i="1" s="1"/>
  <c r="P815" i="1" s="1"/>
  <c r="K815" i="1"/>
  <c r="H815" i="1"/>
  <c r="I815" i="1" s="1"/>
  <c r="B815" i="1"/>
  <c r="N814" i="1"/>
  <c r="O814" i="1" s="1"/>
  <c r="P814" i="1" s="1"/>
  <c r="K814" i="1"/>
  <c r="H814" i="1"/>
  <c r="I814" i="1" s="1"/>
  <c r="N813" i="1"/>
  <c r="O813" i="1" s="1"/>
  <c r="P813" i="1" s="1"/>
  <c r="K813" i="1"/>
  <c r="H813" i="1"/>
  <c r="I813" i="1" s="1"/>
  <c r="N812" i="1"/>
  <c r="O812" i="1" s="1"/>
  <c r="P812" i="1" s="1"/>
  <c r="K812" i="1"/>
  <c r="H812" i="1"/>
  <c r="I812" i="1" s="1"/>
  <c r="B812" i="1"/>
  <c r="N811" i="1"/>
  <c r="O811" i="1" s="1"/>
  <c r="P811" i="1" s="1"/>
  <c r="K811" i="1"/>
  <c r="H811" i="1"/>
  <c r="I811" i="1" s="1"/>
  <c r="B811" i="1"/>
  <c r="N810" i="1"/>
  <c r="O810" i="1" s="1"/>
  <c r="P810" i="1" s="1"/>
  <c r="K810" i="1"/>
  <c r="H810" i="1"/>
  <c r="I810" i="1" s="1"/>
  <c r="N809" i="1"/>
  <c r="O809" i="1" s="1"/>
  <c r="P809" i="1" s="1"/>
  <c r="K809" i="1"/>
  <c r="H809" i="1"/>
  <c r="I809" i="1" s="1"/>
  <c r="Q809" i="1" s="1"/>
  <c r="B809" i="1"/>
  <c r="N808" i="1"/>
  <c r="O808" i="1" s="1"/>
  <c r="P808" i="1" s="1"/>
  <c r="K808" i="1"/>
  <c r="H808" i="1"/>
  <c r="I808" i="1" s="1"/>
  <c r="B808" i="1"/>
  <c r="N807" i="1"/>
  <c r="O807" i="1" s="1"/>
  <c r="P807" i="1" s="1"/>
  <c r="K807" i="1"/>
  <c r="H807" i="1"/>
  <c r="I807" i="1" s="1"/>
  <c r="N806" i="1"/>
  <c r="O806" i="1" s="1"/>
  <c r="P806" i="1" s="1"/>
  <c r="K806" i="1"/>
  <c r="H806" i="1"/>
  <c r="I806" i="1" s="1"/>
  <c r="N805" i="1"/>
  <c r="O805" i="1" s="1"/>
  <c r="P805" i="1" s="1"/>
  <c r="K805" i="1"/>
  <c r="H805" i="1"/>
  <c r="I805" i="1" s="1"/>
  <c r="N804" i="1"/>
  <c r="O804" i="1" s="1"/>
  <c r="P804" i="1" s="1"/>
  <c r="K804" i="1"/>
  <c r="I804" i="1"/>
  <c r="H804" i="1"/>
  <c r="N803" i="1"/>
  <c r="O803" i="1" s="1"/>
  <c r="P803" i="1" s="1"/>
  <c r="K803" i="1"/>
  <c r="I803" i="1"/>
  <c r="H803" i="1"/>
  <c r="B803" i="1"/>
  <c r="N802" i="1"/>
  <c r="O802" i="1" s="1"/>
  <c r="P802" i="1" s="1"/>
  <c r="K802" i="1"/>
  <c r="H802" i="1"/>
  <c r="I802" i="1" s="1"/>
  <c r="B802" i="1"/>
  <c r="N801" i="1"/>
  <c r="O801" i="1" s="1"/>
  <c r="P801" i="1" s="1"/>
  <c r="K801" i="1"/>
  <c r="H801" i="1"/>
  <c r="I801" i="1" s="1"/>
  <c r="N800" i="1"/>
  <c r="O800" i="1" s="1"/>
  <c r="P800" i="1" s="1"/>
  <c r="K800" i="1"/>
  <c r="H800" i="1"/>
  <c r="I800" i="1" s="1"/>
  <c r="B800" i="1"/>
  <c r="N799" i="1"/>
  <c r="O799" i="1" s="1"/>
  <c r="P799" i="1" s="1"/>
  <c r="K799" i="1"/>
  <c r="H799" i="1"/>
  <c r="I799" i="1" s="1"/>
  <c r="B799" i="1"/>
  <c r="N798" i="1"/>
  <c r="O798" i="1" s="1"/>
  <c r="P798" i="1" s="1"/>
  <c r="K798" i="1"/>
  <c r="I798" i="1"/>
  <c r="H798" i="1"/>
  <c r="N797" i="1"/>
  <c r="O797" i="1" s="1"/>
  <c r="P797" i="1" s="1"/>
  <c r="K797" i="1"/>
  <c r="I797" i="1"/>
  <c r="H797" i="1"/>
  <c r="N796" i="1"/>
  <c r="O796" i="1" s="1"/>
  <c r="P796" i="1" s="1"/>
  <c r="K796" i="1"/>
  <c r="I796" i="1"/>
  <c r="H796" i="1"/>
  <c r="B796" i="1"/>
  <c r="N795" i="1"/>
  <c r="O795" i="1" s="1"/>
  <c r="P795" i="1" s="1"/>
  <c r="K795" i="1"/>
  <c r="H795" i="1"/>
  <c r="I795" i="1" s="1"/>
  <c r="B795" i="1"/>
  <c r="N794" i="1"/>
  <c r="O794" i="1" s="1"/>
  <c r="H794" i="1"/>
  <c r="F794" i="1"/>
  <c r="N793" i="1"/>
  <c r="O793" i="1" s="1"/>
  <c r="P793" i="1" s="1"/>
  <c r="K793" i="1"/>
  <c r="H793" i="1"/>
  <c r="I793" i="1" s="1"/>
  <c r="B793" i="1"/>
  <c r="N792" i="1"/>
  <c r="O792" i="1" s="1"/>
  <c r="P792" i="1" s="1"/>
  <c r="K792" i="1"/>
  <c r="H792" i="1"/>
  <c r="I792" i="1" s="1"/>
  <c r="B792" i="1"/>
  <c r="N791" i="1"/>
  <c r="O791" i="1" s="1"/>
  <c r="P791" i="1" s="1"/>
  <c r="K791" i="1"/>
  <c r="H791" i="1"/>
  <c r="I791" i="1" s="1"/>
  <c r="N790" i="1"/>
  <c r="O790" i="1" s="1"/>
  <c r="P790" i="1" s="1"/>
  <c r="K790" i="1"/>
  <c r="H790" i="1"/>
  <c r="I790" i="1" s="1"/>
  <c r="B790" i="1"/>
  <c r="N789" i="1"/>
  <c r="O789" i="1" s="1"/>
  <c r="P789" i="1" s="1"/>
  <c r="K789" i="1"/>
  <c r="H789" i="1"/>
  <c r="I789" i="1" s="1"/>
  <c r="B789" i="1"/>
  <c r="N788" i="1"/>
  <c r="O788" i="1" s="1"/>
  <c r="H788" i="1"/>
  <c r="F788" i="1"/>
  <c r="N787" i="1"/>
  <c r="O787" i="1" s="1"/>
  <c r="P787" i="1" s="1"/>
  <c r="K787" i="1"/>
  <c r="H787" i="1"/>
  <c r="I787" i="1" s="1"/>
  <c r="B787" i="1"/>
  <c r="N786" i="1"/>
  <c r="O786" i="1" s="1"/>
  <c r="P786" i="1" s="1"/>
  <c r="K786" i="1"/>
  <c r="H786" i="1"/>
  <c r="I786" i="1" s="1"/>
  <c r="Q786" i="1" s="1"/>
  <c r="B786" i="1"/>
  <c r="N785" i="1"/>
  <c r="O785" i="1" s="1"/>
  <c r="P785" i="1" s="1"/>
  <c r="K785" i="1"/>
  <c r="H785" i="1"/>
  <c r="I785" i="1" s="1"/>
  <c r="N784" i="1"/>
  <c r="O784" i="1" s="1"/>
  <c r="P784" i="1" s="1"/>
  <c r="K784" i="1"/>
  <c r="H784" i="1"/>
  <c r="I784" i="1" s="1"/>
  <c r="B784" i="1"/>
  <c r="N783" i="1"/>
  <c r="O783" i="1" s="1"/>
  <c r="P783" i="1" s="1"/>
  <c r="K783" i="1"/>
  <c r="H783" i="1"/>
  <c r="I783" i="1" s="1"/>
  <c r="B783" i="1"/>
  <c r="N782" i="1"/>
  <c r="O782" i="1" s="1"/>
  <c r="H782" i="1"/>
  <c r="F782" i="1"/>
  <c r="N781" i="1"/>
  <c r="O781" i="1" s="1"/>
  <c r="P781" i="1" s="1"/>
  <c r="K781" i="1"/>
  <c r="H781" i="1"/>
  <c r="I781" i="1" s="1"/>
  <c r="B781" i="1"/>
  <c r="N780" i="1"/>
  <c r="O780" i="1" s="1"/>
  <c r="P780" i="1" s="1"/>
  <c r="K780" i="1"/>
  <c r="H780" i="1"/>
  <c r="I780" i="1" s="1"/>
  <c r="B780" i="1"/>
  <c r="N779" i="1"/>
  <c r="O779" i="1" s="1"/>
  <c r="P779" i="1" s="1"/>
  <c r="K779" i="1"/>
  <c r="H779" i="1"/>
  <c r="I779" i="1" s="1"/>
  <c r="N778" i="1"/>
  <c r="O778" i="1" s="1"/>
  <c r="P778" i="1" s="1"/>
  <c r="K778" i="1"/>
  <c r="H778" i="1"/>
  <c r="I778" i="1" s="1"/>
  <c r="B778" i="1"/>
  <c r="N777" i="1"/>
  <c r="O777" i="1" s="1"/>
  <c r="P777" i="1" s="1"/>
  <c r="K777" i="1"/>
  <c r="H777" i="1"/>
  <c r="I777" i="1" s="1"/>
  <c r="Q777" i="1" s="1"/>
  <c r="B777" i="1"/>
  <c r="B776" i="1"/>
  <c r="I853" i="1" l="1"/>
  <c r="I782" i="1"/>
  <c r="Q787" i="1"/>
  <c r="I794" i="1"/>
  <c r="Q802" i="1"/>
  <c r="Q797" i="1"/>
  <c r="Q798" i="1"/>
  <c r="Q803" i="1"/>
  <c r="Q810" i="1"/>
  <c r="Q819" i="1"/>
  <c r="Q832" i="1"/>
  <c r="Q856" i="1"/>
  <c r="P853" i="1"/>
  <c r="K794" i="1"/>
  <c r="Q778" i="1"/>
  <c r="Q791" i="1"/>
  <c r="Q792" i="1"/>
  <c r="Q799" i="1"/>
  <c r="Q813" i="1"/>
  <c r="Q814" i="1"/>
  <c r="Q833" i="1"/>
  <c r="Q779" i="1"/>
  <c r="Q789" i="1"/>
  <c r="Q793" i="1"/>
  <c r="Q815" i="1"/>
  <c r="Q824" i="1"/>
  <c r="Q828" i="1"/>
  <c r="Q800" i="1"/>
  <c r="Q816" i="1"/>
  <c r="Q790" i="1"/>
  <c r="Q804" i="1"/>
  <c r="Q820" i="1"/>
  <c r="Q796" i="1"/>
  <c r="Q808" i="1"/>
  <c r="Q812" i="1"/>
  <c r="Q851" i="1"/>
  <c r="Q853" i="1"/>
  <c r="Q795" i="1"/>
  <c r="Q805" i="1"/>
  <c r="Q806" i="1"/>
  <c r="Q807" i="1"/>
  <c r="Q811" i="1"/>
  <c r="Q829" i="1"/>
  <c r="Q780" i="1"/>
  <c r="Q781" i="1"/>
  <c r="Q783" i="1"/>
  <c r="Q784" i="1"/>
  <c r="Q801" i="1"/>
  <c r="Q817" i="1"/>
  <c r="Q818" i="1"/>
  <c r="Q821" i="1"/>
  <c r="Q825" i="1"/>
  <c r="Q826" i="1"/>
  <c r="Q830" i="1"/>
  <c r="Q785" i="1"/>
  <c r="P788" i="1"/>
  <c r="I788" i="1"/>
  <c r="H776" i="1" s="1"/>
  <c r="I776" i="1" s="1"/>
  <c r="Q839" i="1"/>
  <c r="Q843" i="1"/>
  <c r="Q836" i="1"/>
  <c r="Q840" i="1"/>
  <c r="Q844" i="1"/>
  <c r="Q848" i="1"/>
  <c r="P852" i="1"/>
  <c r="I852" i="1"/>
  <c r="K855" i="1"/>
  <c r="P855" i="1"/>
  <c r="I855" i="1"/>
  <c r="Q835" i="1"/>
  <c r="Q837" i="1"/>
  <c r="Q841" i="1"/>
  <c r="Q845" i="1"/>
  <c r="Q849" i="1"/>
  <c r="Q847" i="1"/>
  <c r="K782" i="1"/>
  <c r="K788" i="1"/>
  <c r="P794" i="1"/>
  <c r="P782" i="1"/>
  <c r="Q838" i="1"/>
  <c r="Q842" i="1"/>
  <c r="Q846" i="1"/>
  <c r="Q850" i="1"/>
  <c r="K852" i="1"/>
  <c r="I854" i="1"/>
  <c r="P854" i="1"/>
  <c r="Q794" i="1" l="1"/>
  <c r="H834" i="1"/>
  <c r="I834" i="1" s="1"/>
  <c r="O776" i="1"/>
  <c r="P776" i="1" s="1"/>
  <c r="Q855" i="1"/>
  <c r="O834" i="1"/>
  <c r="P834" i="1" s="1"/>
  <c r="Q852" i="1"/>
  <c r="Q782" i="1"/>
  <c r="Q788" i="1"/>
  <c r="Q854" i="1"/>
  <c r="Q834" i="1" l="1"/>
  <c r="Q776" i="1"/>
  <c r="N775" i="1"/>
  <c r="O775" i="1" s="1"/>
  <c r="P775" i="1" s="1"/>
  <c r="K775" i="1"/>
  <c r="H775" i="1"/>
  <c r="I775" i="1" s="1"/>
  <c r="B775" i="1"/>
  <c r="N774" i="1"/>
  <c r="O774" i="1" s="1"/>
  <c r="H774" i="1"/>
  <c r="F774" i="1"/>
  <c r="N773" i="1"/>
  <c r="O773" i="1" s="1"/>
  <c r="P773" i="1" s="1"/>
  <c r="K773" i="1"/>
  <c r="H773" i="1"/>
  <c r="I773" i="1" s="1"/>
  <c r="B773" i="1"/>
  <c r="N772" i="1"/>
  <c r="O772" i="1" s="1"/>
  <c r="P772" i="1" s="1"/>
  <c r="K772" i="1"/>
  <c r="H772" i="1"/>
  <c r="I772" i="1" s="1"/>
  <c r="B772" i="1"/>
  <c r="N771" i="1"/>
  <c r="O771" i="1" s="1"/>
  <c r="H771" i="1"/>
  <c r="F771" i="1"/>
  <c r="K771" i="1" s="1"/>
  <c r="N770" i="1"/>
  <c r="O770" i="1" s="1"/>
  <c r="P770" i="1" s="1"/>
  <c r="K770" i="1"/>
  <c r="H770" i="1"/>
  <c r="I770" i="1" s="1"/>
  <c r="B770" i="1"/>
  <c r="N769" i="1"/>
  <c r="O769" i="1" s="1"/>
  <c r="P769" i="1" s="1"/>
  <c r="K769" i="1"/>
  <c r="H769" i="1"/>
  <c r="I769" i="1" s="1"/>
  <c r="B769" i="1"/>
  <c r="N768" i="1"/>
  <c r="O768" i="1" s="1"/>
  <c r="H768" i="1"/>
  <c r="F768" i="1"/>
  <c r="K768" i="1" s="1"/>
  <c r="N767" i="1"/>
  <c r="O767" i="1" s="1"/>
  <c r="P767" i="1" s="1"/>
  <c r="K767" i="1"/>
  <c r="H767" i="1"/>
  <c r="I767" i="1" s="1"/>
  <c r="B767" i="1"/>
  <c r="N766" i="1"/>
  <c r="O766" i="1" s="1"/>
  <c r="P766" i="1" s="1"/>
  <c r="K766" i="1"/>
  <c r="H766" i="1"/>
  <c r="I766" i="1" s="1"/>
  <c r="B766" i="1"/>
  <c r="B765" i="1"/>
  <c r="B764" i="1"/>
  <c r="N763" i="1"/>
  <c r="O763" i="1" s="1"/>
  <c r="P763" i="1" s="1"/>
  <c r="K763" i="1"/>
  <c r="H763" i="1"/>
  <c r="I763" i="1" s="1"/>
  <c r="N762" i="1"/>
  <c r="O762" i="1" s="1"/>
  <c r="P762" i="1" s="1"/>
  <c r="K762" i="1"/>
  <c r="H762" i="1"/>
  <c r="I762" i="1" s="1"/>
  <c r="B762" i="1"/>
  <c r="N761" i="1"/>
  <c r="O761" i="1" s="1"/>
  <c r="P761" i="1" s="1"/>
  <c r="K761" i="1"/>
  <c r="H761" i="1"/>
  <c r="I761" i="1" s="1"/>
  <c r="B761" i="1"/>
  <c r="N760" i="1"/>
  <c r="O760" i="1" s="1"/>
  <c r="P760" i="1" s="1"/>
  <c r="K760" i="1"/>
  <c r="H760" i="1"/>
  <c r="I760" i="1" s="1"/>
  <c r="N759" i="1"/>
  <c r="O759" i="1" s="1"/>
  <c r="P759" i="1" s="1"/>
  <c r="K759" i="1"/>
  <c r="H759" i="1"/>
  <c r="I759" i="1" s="1"/>
  <c r="N758" i="1"/>
  <c r="O758" i="1" s="1"/>
  <c r="P758" i="1" s="1"/>
  <c r="K758" i="1"/>
  <c r="H758" i="1"/>
  <c r="I758" i="1" s="1"/>
  <c r="N757" i="1"/>
  <c r="O757" i="1" s="1"/>
  <c r="P757" i="1" s="1"/>
  <c r="K757" i="1"/>
  <c r="H757" i="1"/>
  <c r="I757" i="1" s="1"/>
  <c r="N756" i="1"/>
  <c r="O756" i="1" s="1"/>
  <c r="P756" i="1" s="1"/>
  <c r="K756" i="1"/>
  <c r="H756" i="1"/>
  <c r="I756" i="1" s="1"/>
  <c r="N755" i="1"/>
  <c r="O755" i="1" s="1"/>
  <c r="P755" i="1" s="1"/>
  <c r="K755" i="1"/>
  <c r="H755" i="1"/>
  <c r="I755" i="1" s="1"/>
  <c r="N754" i="1"/>
  <c r="O754" i="1" s="1"/>
  <c r="P754" i="1" s="1"/>
  <c r="K754" i="1"/>
  <c r="H754" i="1"/>
  <c r="I754" i="1" s="1"/>
  <c r="N753" i="1"/>
  <c r="O753" i="1" s="1"/>
  <c r="P753" i="1" s="1"/>
  <c r="K753" i="1"/>
  <c r="H753" i="1"/>
  <c r="I753" i="1" s="1"/>
  <c r="N752" i="1"/>
  <c r="O752" i="1" s="1"/>
  <c r="P752" i="1" s="1"/>
  <c r="K752" i="1"/>
  <c r="H752" i="1"/>
  <c r="I752" i="1" s="1"/>
  <c r="N751" i="1"/>
  <c r="O751" i="1" s="1"/>
  <c r="P751" i="1" s="1"/>
  <c r="K751" i="1"/>
  <c r="H751" i="1"/>
  <c r="I751" i="1" s="1"/>
  <c r="N750" i="1"/>
  <c r="O750" i="1" s="1"/>
  <c r="P750" i="1" s="1"/>
  <c r="K750" i="1"/>
  <c r="H750" i="1"/>
  <c r="I750" i="1" s="1"/>
  <c r="N749" i="1"/>
  <c r="O749" i="1" s="1"/>
  <c r="P749" i="1" s="1"/>
  <c r="K749" i="1"/>
  <c r="H749" i="1"/>
  <c r="I749" i="1" s="1"/>
  <c r="N748" i="1"/>
  <c r="O748" i="1" s="1"/>
  <c r="P748" i="1" s="1"/>
  <c r="K748" i="1"/>
  <c r="H748" i="1"/>
  <c r="I748" i="1" s="1"/>
  <c r="N747" i="1"/>
  <c r="O747" i="1" s="1"/>
  <c r="P747" i="1" s="1"/>
  <c r="K747" i="1"/>
  <c r="H747" i="1"/>
  <c r="I747" i="1" s="1"/>
  <c r="N746" i="1"/>
  <c r="O746" i="1" s="1"/>
  <c r="P746" i="1" s="1"/>
  <c r="K746" i="1"/>
  <c r="H746" i="1"/>
  <c r="I746" i="1" s="1"/>
  <c r="N745" i="1"/>
  <c r="O745" i="1" s="1"/>
  <c r="P745" i="1" s="1"/>
  <c r="K745" i="1"/>
  <c r="H745" i="1"/>
  <c r="I745" i="1" s="1"/>
  <c r="N744" i="1"/>
  <c r="O744" i="1" s="1"/>
  <c r="P744" i="1" s="1"/>
  <c r="K744" i="1"/>
  <c r="H744" i="1"/>
  <c r="I744" i="1" s="1"/>
  <c r="N743" i="1"/>
  <c r="O743" i="1" s="1"/>
  <c r="P743" i="1" s="1"/>
  <c r="K743" i="1"/>
  <c r="H743" i="1"/>
  <c r="I743" i="1" s="1"/>
  <c r="N742" i="1"/>
  <c r="O742" i="1" s="1"/>
  <c r="P742" i="1" s="1"/>
  <c r="K742" i="1"/>
  <c r="H742" i="1"/>
  <c r="I742" i="1" s="1"/>
  <c r="N741" i="1"/>
  <c r="O741" i="1" s="1"/>
  <c r="P741" i="1" s="1"/>
  <c r="K741" i="1"/>
  <c r="H741" i="1"/>
  <c r="I741" i="1" s="1"/>
  <c r="N740" i="1"/>
  <c r="O740" i="1" s="1"/>
  <c r="P740" i="1" s="1"/>
  <c r="K740" i="1"/>
  <c r="H740" i="1"/>
  <c r="I740" i="1" s="1"/>
  <c r="N739" i="1"/>
  <c r="O739" i="1" s="1"/>
  <c r="P739" i="1" s="1"/>
  <c r="K739" i="1"/>
  <c r="H739" i="1"/>
  <c r="I739" i="1" s="1"/>
  <c r="N738" i="1"/>
  <c r="O738" i="1" s="1"/>
  <c r="P738" i="1" s="1"/>
  <c r="K738" i="1"/>
  <c r="H738" i="1"/>
  <c r="I738" i="1" s="1"/>
  <c r="N737" i="1"/>
  <c r="O737" i="1" s="1"/>
  <c r="P737" i="1" s="1"/>
  <c r="K737" i="1"/>
  <c r="H737" i="1"/>
  <c r="I737" i="1" s="1"/>
  <c r="N736" i="1"/>
  <c r="O736" i="1" s="1"/>
  <c r="P736" i="1" s="1"/>
  <c r="K736" i="1"/>
  <c r="H736" i="1"/>
  <c r="I736" i="1" s="1"/>
  <c r="N735" i="1"/>
  <c r="O735" i="1" s="1"/>
  <c r="P735" i="1" s="1"/>
  <c r="K735" i="1"/>
  <c r="H735" i="1"/>
  <c r="I735" i="1" s="1"/>
  <c r="N734" i="1"/>
  <c r="O734" i="1" s="1"/>
  <c r="P734" i="1" s="1"/>
  <c r="K734" i="1"/>
  <c r="H734" i="1"/>
  <c r="I734" i="1" s="1"/>
  <c r="N733" i="1"/>
  <c r="O733" i="1" s="1"/>
  <c r="P733" i="1" s="1"/>
  <c r="K733" i="1"/>
  <c r="H733" i="1"/>
  <c r="I733" i="1" s="1"/>
  <c r="N732" i="1"/>
  <c r="O732" i="1" s="1"/>
  <c r="P732" i="1" s="1"/>
  <c r="K732" i="1"/>
  <c r="H732" i="1"/>
  <c r="I732" i="1" s="1"/>
  <c r="N731" i="1"/>
  <c r="O731" i="1" s="1"/>
  <c r="P731" i="1" s="1"/>
  <c r="K731" i="1"/>
  <c r="H731" i="1"/>
  <c r="I731" i="1" s="1"/>
  <c r="Q731" i="1" s="1"/>
  <c r="N730" i="1"/>
  <c r="O730" i="1" s="1"/>
  <c r="P730" i="1" s="1"/>
  <c r="K730" i="1"/>
  <c r="H730" i="1"/>
  <c r="I730" i="1" s="1"/>
  <c r="N729" i="1"/>
  <c r="O729" i="1" s="1"/>
  <c r="P729" i="1" s="1"/>
  <c r="K729" i="1"/>
  <c r="H729" i="1"/>
  <c r="I729" i="1" s="1"/>
  <c r="N728" i="1"/>
  <c r="O728" i="1" s="1"/>
  <c r="P728" i="1" s="1"/>
  <c r="K728" i="1"/>
  <c r="H728" i="1"/>
  <c r="I728" i="1" s="1"/>
  <c r="N727" i="1"/>
  <c r="O727" i="1" s="1"/>
  <c r="P727" i="1" s="1"/>
  <c r="K727" i="1"/>
  <c r="H727" i="1"/>
  <c r="I727" i="1" s="1"/>
  <c r="N726" i="1"/>
  <c r="O726" i="1" s="1"/>
  <c r="P726" i="1" s="1"/>
  <c r="K726" i="1"/>
  <c r="H726" i="1"/>
  <c r="I726" i="1" s="1"/>
  <c r="N725" i="1"/>
  <c r="O725" i="1" s="1"/>
  <c r="P725" i="1" s="1"/>
  <c r="K725" i="1"/>
  <c r="H725" i="1"/>
  <c r="I725" i="1" s="1"/>
  <c r="N724" i="1"/>
  <c r="O724" i="1" s="1"/>
  <c r="P724" i="1" s="1"/>
  <c r="K724" i="1"/>
  <c r="H724" i="1"/>
  <c r="I724" i="1" s="1"/>
  <c r="B724" i="1"/>
  <c r="N723" i="1"/>
  <c r="O723" i="1" s="1"/>
  <c r="P723" i="1" s="1"/>
  <c r="K723" i="1"/>
  <c r="H723" i="1"/>
  <c r="I723" i="1" s="1"/>
  <c r="B723" i="1"/>
  <c r="N722" i="1"/>
  <c r="O722" i="1" s="1"/>
  <c r="P722" i="1" s="1"/>
  <c r="K722" i="1"/>
  <c r="H722" i="1"/>
  <c r="I722" i="1" s="1"/>
  <c r="B722" i="1"/>
  <c r="N721" i="1"/>
  <c r="O721" i="1" s="1"/>
  <c r="P721" i="1" s="1"/>
  <c r="K721" i="1"/>
  <c r="H721" i="1"/>
  <c r="I721" i="1" s="1"/>
  <c r="N720" i="1"/>
  <c r="O720" i="1" s="1"/>
  <c r="P720" i="1" s="1"/>
  <c r="K720" i="1"/>
  <c r="H720" i="1"/>
  <c r="I720" i="1" s="1"/>
  <c r="N719" i="1"/>
  <c r="O719" i="1" s="1"/>
  <c r="P719" i="1" s="1"/>
  <c r="K719" i="1"/>
  <c r="H719" i="1"/>
  <c r="I719" i="1" s="1"/>
  <c r="Q719" i="1" s="1"/>
  <c r="N718" i="1"/>
  <c r="O718" i="1" s="1"/>
  <c r="P718" i="1" s="1"/>
  <c r="K718" i="1"/>
  <c r="H718" i="1"/>
  <c r="I718" i="1" s="1"/>
  <c r="N717" i="1"/>
  <c r="O717" i="1" s="1"/>
  <c r="P717" i="1" s="1"/>
  <c r="K717" i="1"/>
  <c r="H717" i="1"/>
  <c r="I717" i="1" s="1"/>
  <c r="N716" i="1"/>
  <c r="O716" i="1" s="1"/>
  <c r="P716" i="1" s="1"/>
  <c r="K716" i="1"/>
  <c r="H716" i="1"/>
  <c r="I716" i="1" s="1"/>
  <c r="N715" i="1"/>
  <c r="O715" i="1" s="1"/>
  <c r="P715" i="1" s="1"/>
  <c r="K715" i="1"/>
  <c r="H715" i="1"/>
  <c r="I715" i="1" s="1"/>
  <c r="N714" i="1"/>
  <c r="O714" i="1" s="1"/>
  <c r="P714" i="1" s="1"/>
  <c r="K714" i="1"/>
  <c r="H714" i="1"/>
  <c r="I714" i="1" s="1"/>
  <c r="Q714" i="1" s="1"/>
  <c r="B714" i="1"/>
  <c r="N713" i="1"/>
  <c r="O713" i="1" s="1"/>
  <c r="P713" i="1" s="1"/>
  <c r="K713" i="1"/>
  <c r="H713" i="1"/>
  <c r="I713" i="1" s="1"/>
  <c r="B713" i="1"/>
  <c r="N712" i="1"/>
  <c r="O712" i="1" s="1"/>
  <c r="P712" i="1" s="1"/>
  <c r="K712" i="1"/>
  <c r="H712" i="1"/>
  <c r="I712" i="1" s="1"/>
  <c r="N711" i="1"/>
  <c r="O711" i="1" s="1"/>
  <c r="P711" i="1" s="1"/>
  <c r="K711" i="1"/>
  <c r="H711" i="1"/>
  <c r="I711" i="1" s="1"/>
  <c r="N710" i="1"/>
  <c r="O710" i="1" s="1"/>
  <c r="P710" i="1" s="1"/>
  <c r="K710" i="1"/>
  <c r="H710" i="1"/>
  <c r="I710" i="1" s="1"/>
  <c r="N709" i="1"/>
  <c r="O709" i="1" s="1"/>
  <c r="P709" i="1" s="1"/>
  <c r="K709" i="1"/>
  <c r="H709" i="1"/>
  <c r="I709" i="1" s="1"/>
  <c r="N708" i="1"/>
  <c r="O708" i="1" s="1"/>
  <c r="P708" i="1" s="1"/>
  <c r="K708" i="1"/>
  <c r="H708" i="1"/>
  <c r="I708" i="1" s="1"/>
  <c r="N707" i="1"/>
  <c r="O707" i="1" s="1"/>
  <c r="P707" i="1" s="1"/>
  <c r="K707" i="1"/>
  <c r="H707" i="1"/>
  <c r="I707" i="1" s="1"/>
  <c r="N706" i="1"/>
  <c r="O706" i="1" s="1"/>
  <c r="P706" i="1" s="1"/>
  <c r="K706" i="1"/>
  <c r="H706" i="1"/>
  <c r="I706" i="1" s="1"/>
  <c r="N705" i="1"/>
  <c r="O705" i="1" s="1"/>
  <c r="P705" i="1" s="1"/>
  <c r="K705" i="1"/>
  <c r="H705" i="1"/>
  <c r="I705" i="1" s="1"/>
  <c r="N704" i="1"/>
  <c r="O704" i="1" s="1"/>
  <c r="P704" i="1" s="1"/>
  <c r="K704" i="1"/>
  <c r="H704" i="1"/>
  <c r="I704" i="1" s="1"/>
  <c r="B704" i="1"/>
  <c r="N703" i="1"/>
  <c r="O703" i="1" s="1"/>
  <c r="P703" i="1" s="1"/>
  <c r="K703" i="1"/>
  <c r="H703" i="1"/>
  <c r="I703" i="1" s="1"/>
  <c r="B703" i="1"/>
  <c r="N702" i="1"/>
  <c r="O702" i="1" s="1"/>
  <c r="P702" i="1" s="1"/>
  <c r="K702" i="1"/>
  <c r="H702" i="1"/>
  <c r="I702" i="1" s="1"/>
  <c r="B702" i="1"/>
  <c r="N701" i="1"/>
  <c r="O701" i="1" s="1"/>
  <c r="P701" i="1" s="1"/>
  <c r="K701" i="1"/>
  <c r="H701" i="1"/>
  <c r="I701" i="1" s="1"/>
  <c r="N700" i="1"/>
  <c r="O700" i="1" s="1"/>
  <c r="P700" i="1" s="1"/>
  <c r="K700" i="1"/>
  <c r="H700" i="1"/>
  <c r="I700" i="1" s="1"/>
  <c r="N699" i="1"/>
  <c r="O699" i="1" s="1"/>
  <c r="P699" i="1" s="1"/>
  <c r="K699" i="1"/>
  <c r="H699" i="1"/>
  <c r="I699" i="1" s="1"/>
  <c r="Q699" i="1" s="1"/>
  <c r="N698" i="1"/>
  <c r="O698" i="1" s="1"/>
  <c r="P698" i="1" s="1"/>
  <c r="K698" i="1"/>
  <c r="H698" i="1"/>
  <c r="I698" i="1" s="1"/>
  <c r="N697" i="1"/>
  <c r="O697" i="1" s="1"/>
  <c r="P697" i="1" s="1"/>
  <c r="K697" i="1"/>
  <c r="H697" i="1"/>
  <c r="I697" i="1" s="1"/>
  <c r="N696" i="1"/>
  <c r="O696" i="1" s="1"/>
  <c r="P696" i="1" s="1"/>
  <c r="K696" i="1"/>
  <c r="H696" i="1"/>
  <c r="I696" i="1" s="1"/>
  <c r="N695" i="1"/>
  <c r="O695" i="1" s="1"/>
  <c r="P695" i="1" s="1"/>
  <c r="K695" i="1"/>
  <c r="H695" i="1"/>
  <c r="I695" i="1" s="1"/>
  <c r="N694" i="1"/>
  <c r="O694" i="1" s="1"/>
  <c r="P694" i="1" s="1"/>
  <c r="K694" i="1"/>
  <c r="H694" i="1"/>
  <c r="I694" i="1" s="1"/>
  <c r="B694" i="1"/>
  <c r="N693" i="1"/>
  <c r="O693" i="1" s="1"/>
  <c r="P693" i="1" s="1"/>
  <c r="K693" i="1"/>
  <c r="H693" i="1"/>
  <c r="I693" i="1" s="1"/>
  <c r="B693" i="1"/>
  <c r="N692" i="1"/>
  <c r="O692" i="1" s="1"/>
  <c r="P692" i="1" s="1"/>
  <c r="K692" i="1"/>
  <c r="H692" i="1"/>
  <c r="I692" i="1" s="1"/>
  <c r="N691" i="1"/>
  <c r="O691" i="1" s="1"/>
  <c r="P691" i="1" s="1"/>
  <c r="K691" i="1"/>
  <c r="H691" i="1"/>
  <c r="I691" i="1" s="1"/>
  <c r="N690" i="1"/>
  <c r="O690" i="1" s="1"/>
  <c r="P690" i="1" s="1"/>
  <c r="K690" i="1"/>
  <c r="H690" i="1"/>
  <c r="I690" i="1" s="1"/>
  <c r="N689" i="1"/>
  <c r="O689" i="1" s="1"/>
  <c r="P689" i="1" s="1"/>
  <c r="K689" i="1"/>
  <c r="H689" i="1"/>
  <c r="I689" i="1" s="1"/>
  <c r="N688" i="1"/>
  <c r="O688" i="1" s="1"/>
  <c r="P688" i="1" s="1"/>
  <c r="K688" i="1"/>
  <c r="H688" i="1"/>
  <c r="I688" i="1" s="1"/>
  <c r="N687" i="1"/>
  <c r="O687" i="1" s="1"/>
  <c r="P687" i="1" s="1"/>
  <c r="K687" i="1"/>
  <c r="H687" i="1"/>
  <c r="I687" i="1" s="1"/>
  <c r="N686" i="1"/>
  <c r="O686" i="1" s="1"/>
  <c r="P686" i="1" s="1"/>
  <c r="K686" i="1"/>
  <c r="H686" i="1"/>
  <c r="I686" i="1" s="1"/>
  <c r="B686" i="1"/>
  <c r="N685" i="1"/>
  <c r="O685" i="1" s="1"/>
  <c r="P685" i="1" s="1"/>
  <c r="K685" i="1"/>
  <c r="H685" i="1"/>
  <c r="I685" i="1" s="1"/>
  <c r="B685" i="1"/>
  <c r="N684" i="1"/>
  <c r="O684" i="1" s="1"/>
  <c r="P684" i="1" s="1"/>
  <c r="K684" i="1"/>
  <c r="H684" i="1"/>
  <c r="I684" i="1" s="1"/>
  <c r="N683" i="1"/>
  <c r="O683" i="1" s="1"/>
  <c r="P683" i="1" s="1"/>
  <c r="K683" i="1"/>
  <c r="H683" i="1"/>
  <c r="I683" i="1" s="1"/>
  <c r="N682" i="1"/>
  <c r="O682" i="1" s="1"/>
  <c r="P682" i="1" s="1"/>
  <c r="K682" i="1"/>
  <c r="H682" i="1"/>
  <c r="I682" i="1" s="1"/>
  <c r="N681" i="1"/>
  <c r="O681" i="1" s="1"/>
  <c r="P681" i="1" s="1"/>
  <c r="K681" i="1"/>
  <c r="H681" i="1"/>
  <c r="I681" i="1" s="1"/>
  <c r="B681" i="1"/>
  <c r="N680" i="1"/>
  <c r="O680" i="1" s="1"/>
  <c r="P680" i="1" s="1"/>
  <c r="K680" i="1"/>
  <c r="H680" i="1"/>
  <c r="I680" i="1" s="1"/>
  <c r="B680" i="1"/>
  <c r="N679" i="1"/>
  <c r="O679" i="1" s="1"/>
  <c r="P679" i="1" s="1"/>
  <c r="K679" i="1"/>
  <c r="H679" i="1"/>
  <c r="I679" i="1" s="1"/>
  <c r="B679" i="1"/>
  <c r="N678" i="1"/>
  <c r="O678" i="1" s="1"/>
  <c r="P678" i="1" s="1"/>
  <c r="K678" i="1"/>
  <c r="H678" i="1"/>
  <c r="I678" i="1" s="1"/>
  <c r="N677" i="1"/>
  <c r="O677" i="1" s="1"/>
  <c r="P677" i="1" s="1"/>
  <c r="K677" i="1"/>
  <c r="H677" i="1"/>
  <c r="I677" i="1" s="1"/>
  <c r="N676" i="1"/>
  <c r="O676" i="1" s="1"/>
  <c r="P676" i="1" s="1"/>
  <c r="K676" i="1"/>
  <c r="H676" i="1"/>
  <c r="I676" i="1" s="1"/>
  <c r="N675" i="1"/>
  <c r="O675" i="1" s="1"/>
  <c r="P675" i="1" s="1"/>
  <c r="K675" i="1"/>
  <c r="G675" i="1"/>
  <c r="H675" i="1" s="1"/>
  <c r="I675" i="1" s="1"/>
  <c r="N674" i="1"/>
  <c r="O674" i="1" s="1"/>
  <c r="P674" i="1" s="1"/>
  <c r="K674" i="1"/>
  <c r="H674" i="1"/>
  <c r="I674" i="1" s="1"/>
  <c r="N673" i="1"/>
  <c r="O673" i="1" s="1"/>
  <c r="P673" i="1" s="1"/>
  <c r="K673" i="1"/>
  <c r="H673" i="1"/>
  <c r="I673" i="1" s="1"/>
  <c r="N672" i="1"/>
  <c r="O672" i="1" s="1"/>
  <c r="P672" i="1" s="1"/>
  <c r="K672" i="1"/>
  <c r="G672" i="1"/>
  <c r="H672" i="1" s="1"/>
  <c r="I672" i="1" s="1"/>
  <c r="N671" i="1"/>
  <c r="O671" i="1" s="1"/>
  <c r="P671" i="1" s="1"/>
  <c r="K671" i="1"/>
  <c r="G671" i="1"/>
  <c r="H671" i="1" s="1"/>
  <c r="I671" i="1" s="1"/>
  <c r="N670" i="1"/>
  <c r="O670" i="1" s="1"/>
  <c r="P670" i="1" s="1"/>
  <c r="K670" i="1"/>
  <c r="H670" i="1"/>
  <c r="I670" i="1" s="1"/>
  <c r="N669" i="1"/>
  <c r="O669" i="1" s="1"/>
  <c r="P669" i="1" s="1"/>
  <c r="K669" i="1"/>
  <c r="H669" i="1"/>
  <c r="I669" i="1" s="1"/>
  <c r="N668" i="1"/>
  <c r="O668" i="1" s="1"/>
  <c r="P668" i="1" s="1"/>
  <c r="K668" i="1"/>
  <c r="H668" i="1"/>
  <c r="I668" i="1" s="1"/>
  <c r="N667" i="1"/>
  <c r="O667" i="1" s="1"/>
  <c r="P667" i="1" s="1"/>
  <c r="K667" i="1"/>
  <c r="H667" i="1"/>
  <c r="I667" i="1" s="1"/>
  <c r="B667" i="1"/>
  <c r="N666" i="1"/>
  <c r="O666" i="1" s="1"/>
  <c r="P666" i="1" s="1"/>
  <c r="K666" i="1"/>
  <c r="H666" i="1"/>
  <c r="I666" i="1" s="1"/>
  <c r="B666" i="1"/>
  <c r="B665" i="1"/>
  <c r="Q715" i="1" l="1"/>
  <c r="Q766" i="1"/>
  <c r="Q698" i="1"/>
  <c r="Q702" i="1"/>
  <c r="Q716" i="1"/>
  <c r="Q720" i="1"/>
  <c r="Q725" i="1"/>
  <c r="I768" i="1"/>
  <c r="Q767" i="1"/>
  <c r="P768" i="1"/>
  <c r="Q688" i="1"/>
  <c r="Q666" i="1"/>
  <c r="Q669" i="1"/>
  <c r="Q770" i="1"/>
  <c r="Q772" i="1"/>
  <c r="Q667" i="1"/>
  <c r="Q668" i="1"/>
  <c r="Q670" i="1"/>
  <c r="Q703" i="1"/>
  <c r="Q672" i="1"/>
  <c r="Q673" i="1"/>
  <c r="Q674" i="1"/>
  <c r="Q694" i="1"/>
  <c r="Q696" i="1"/>
  <c r="Q706" i="1"/>
  <c r="Q707" i="1"/>
  <c r="Q710" i="1"/>
  <c r="Q711" i="1"/>
  <c r="Q723" i="1"/>
  <c r="Q769" i="1"/>
  <c r="O665" i="1"/>
  <c r="P665" i="1" s="1"/>
  <c r="Q678" i="1"/>
  <c r="Q682" i="1"/>
  <c r="H665" i="1"/>
  <c r="I665" i="1" s="1"/>
  <c r="Q695" i="1"/>
  <c r="Q671" i="1"/>
  <c r="Q677" i="1"/>
  <c r="Q679" i="1"/>
  <c r="Q689" i="1"/>
  <c r="Q691" i="1"/>
  <c r="Q693" i="1"/>
  <c r="Q700" i="1"/>
  <c r="Q704" i="1"/>
  <c r="Q708" i="1"/>
  <c r="Q712" i="1"/>
  <c r="Q675" i="1"/>
  <c r="Q681" i="1"/>
  <c r="Q683" i="1"/>
  <c r="Q685" i="1"/>
  <c r="Q687" i="1"/>
  <c r="Q697" i="1"/>
  <c r="Q701" i="1"/>
  <c r="Q705" i="1"/>
  <c r="Q709" i="1"/>
  <c r="Q713" i="1"/>
  <c r="Q717" i="1"/>
  <c r="Q721" i="1"/>
  <c r="Q727" i="1"/>
  <c r="Q676" i="1"/>
  <c r="Q680" i="1"/>
  <c r="Q684" i="1"/>
  <c r="Q686" i="1"/>
  <c r="Q690" i="1"/>
  <c r="Q692" i="1"/>
  <c r="Q718" i="1"/>
  <c r="Q722" i="1"/>
  <c r="Q729" i="1"/>
  <c r="Q733" i="1"/>
  <c r="Q737" i="1"/>
  <c r="Q741" i="1"/>
  <c r="Q743" i="1"/>
  <c r="Q735" i="1"/>
  <c r="Q739" i="1"/>
  <c r="Q745" i="1"/>
  <c r="Q747" i="1"/>
  <c r="Q749" i="1"/>
  <c r="Q751" i="1"/>
  <c r="Q753" i="1"/>
  <c r="Q755" i="1"/>
  <c r="Q757" i="1"/>
  <c r="Q759" i="1"/>
  <c r="Q761" i="1"/>
  <c r="Q773" i="1"/>
  <c r="K774" i="1"/>
  <c r="P774" i="1"/>
  <c r="I774" i="1"/>
  <c r="Q775" i="1"/>
  <c r="Q726" i="1"/>
  <c r="Q730" i="1"/>
  <c r="Q734" i="1"/>
  <c r="Q740" i="1"/>
  <c r="Q744" i="1"/>
  <c r="Q748" i="1"/>
  <c r="Q750" i="1"/>
  <c r="Q756" i="1"/>
  <c r="Q758" i="1"/>
  <c r="Q760" i="1"/>
  <c r="Q762" i="1"/>
  <c r="Q724" i="1"/>
  <c r="Q728" i="1"/>
  <c r="Q732" i="1"/>
  <c r="Q736" i="1"/>
  <c r="Q738" i="1"/>
  <c r="Q742" i="1"/>
  <c r="Q746" i="1"/>
  <c r="Q752" i="1"/>
  <c r="Q754" i="1"/>
  <c r="Q763" i="1"/>
  <c r="I771" i="1"/>
  <c r="P771" i="1"/>
  <c r="Q768" i="1" l="1"/>
  <c r="O765" i="1"/>
  <c r="P765" i="1" s="1"/>
  <c r="Q665" i="1"/>
  <c r="Q774" i="1"/>
  <c r="Q771" i="1"/>
  <c r="H765" i="1"/>
  <c r="I765" i="1" s="1"/>
  <c r="Q765" i="1" l="1"/>
  <c r="B40" i="2"/>
  <c r="B42" i="2"/>
  <c r="N660" i="1"/>
  <c r="O660" i="1" s="1"/>
  <c r="P660" i="1" s="1"/>
  <c r="K660" i="1"/>
  <c r="H660" i="1"/>
  <c r="I660" i="1" s="1"/>
  <c r="N659" i="1"/>
  <c r="O659" i="1" s="1"/>
  <c r="P659" i="1" s="1"/>
  <c r="K659" i="1"/>
  <c r="H659" i="1"/>
  <c r="I659" i="1" s="1"/>
  <c r="N658" i="1"/>
  <c r="O658" i="1" s="1"/>
  <c r="P658" i="1" s="1"/>
  <c r="K658" i="1"/>
  <c r="I658" i="1"/>
  <c r="H658" i="1"/>
  <c r="N657" i="1"/>
  <c r="O657" i="1" s="1"/>
  <c r="P657" i="1" s="1"/>
  <c r="K657" i="1"/>
  <c r="I657" i="1"/>
  <c r="H657" i="1"/>
  <c r="N656" i="1"/>
  <c r="O656" i="1" s="1"/>
  <c r="P656" i="1" s="1"/>
  <c r="K656" i="1"/>
  <c r="I656" i="1"/>
  <c r="H656" i="1"/>
  <c r="N655" i="1"/>
  <c r="O655" i="1" s="1"/>
  <c r="H655" i="1"/>
  <c r="F655" i="1"/>
  <c r="I655" i="1" s="1"/>
  <c r="N654" i="1"/>
  <c r="O654" i="1" s="1"/>
  <c r="P654" i="1" s="1"/>
  <c r="K654" i="1"/>
  <c r="H654" i="1"/>
  <c r="I654" i="1" s="1"/>
  <c r="N653" i="1"/>
  <c r="O653" i="1" s="1"/>
  <c r="P653" i="1" s="1"/>
  <c r="K653" i="1"/>
  <c r="H653" i="1"/>
  <c r="I653" i="1" s="1"/>
  <c r="N652" i="1"/>
  <c r="O652" i="1" s="1"/>
  <c r="P652" i="1" s="1"/>
  <c r="K652" i="1"/>
  <c r="H652" i="1"/>
  <c r="I652" i="1" s="1"/>
  <c r="N651" i="1"/>
  <c r="O651" i="1" s="1"/>
  <c r="P651" i="1" s="1"/>
  <c r="K651" i="1"/>
  <c r="H651" i="1"/>
  <c r="I651" i="1" s="1"/>
  <c r="N650" i="1"/>
  <c r="O650" i="1" s="1"/>
  <c r="P650" i="1" s="1"/>
  <c r="K650" i="1"/>
  <c r="H650" i="1"/>
  <c r="I650" i="1" s="1"/>
  <c r="N649" i="1"/>
  <c r="O649" i="1" s="1"/>
  <c r="P649" i="1" s="1"/>
  <c r="K649" i="1"/>
  <c r="H649" i="1"/>
  <c r="I649" i="1" s="1"/>
  <c r="N648" i="1"/>
  <c r="O648" i="1" s="1"/>
  <c r="P648" i="1" s="1"/>
  <c r="K648" i="1"/>
  <c r="H648" i="1"/>
  <c r="I648" i="1" s="1"/>
  <c r="N647" i="1"/>
  <c r="O647" i="1" s="1"/>
  <c r="P647" i="1" s="1"/>
  <c r="K647" i="1"/>
  <c r="H647" i="1"/>
  <c r="I647" i="1" s="1"/>
  <c r="N646" i="1"/>
  <c r="O646" i="1" s="1"/>
  <c r="P646" i="1" s="1"/>
  <c r="K646" i="1"/>
  <c r="H646" i="1"/>
  <c r="I646" i="1" s="1"/>
  <c r="N645" i="1"/>
  <c r="O645" i="1" s="1"/>
  <c r="H645" i="1"/>
  <c r="F645" i="1"/>
  <c r="K645" i="1" s="1"/>
  <c r="N644" i="1"/>
  <c r="O644" i="1" s="1"/>
  <c r="H644" i="1"/>
  <c r="F644" i="1"/>
  <c r="N643" i="1"/>
  <c r="O643" i="1" s="1"/>
  <c r="H643" i="1"/>
  <c r="F643" i="1"/>
  <c r="K643" i="1" s="1"/>
  <c r="N642" i="1"/>
  <c r="O642" i="1" s="1"/>
  <c r="H642" i="1"/>
  <c r="F642" i="1"/>
  <c r="K642" i="1" s="1"/>
  <c r="N641" i="1"/>
  <c r="O641" i="1" s="1"/>
  <c r="P641" i="1" s="1"/>
  <c r="K641" i="1"/>
  <c r="H641" i="1"/>
  <c r="I641" i="1" s="1"/>
  <c r="N640" i="1"/>
  <c r="O640" i="1" s="1"/>
  <c r="P640" i="1" s="1"/>
  <c r="K640" i="1"/>
  <c r="H640" i="1"/>
  <c r="I640" i="1" s="1"/>
  <c r="N639" i="1"/>
  <c r="O639" i="1" s="1"/>
  <c r="H639" i="1"/>
  <c r="F639" i="1"/>
  <c r="K639" i="1" s="1"/>
  <c r="N638" i="1"/>
  <c r="O638" i="1" s="1"/>
  <c r="H638" i="1"/>
  <c r="F638" i="1"/>
  <c r="K638" i="1" s="1"/>
  <c r="N637" i="1"/>
  <c r="O637" i="1" s="1"/>
  <c r="H637" i="1"/>
  <c r="F637" i="1"/>
  <c r="N636" i="1"/>
  <c r="O636" i="1" s="1"/>
  <c r="H636" i="1"/>
  <c r="F636" i="1"/>
  <c r="N635" i="1"/>
  <c r="O635" i="1" s="1"/>
  <c r="P635" i="1" s="1"/>
  <c r="K635" i="1"/>
  <c r="H635" i="1"/>
  <c r="I635" i="1" s="1"/>
  <c r="N634" i="1"/>
  <c r="O634" i="1" s="1"/>
  <c r="P634" i="1" s="1"/>
  <c r="K634" i="1"/>
  <c r="H634" i="1"/>
  <c r="I634" i="1" s="1"/>
  <c r="N633" i="1"/>
  <c r="O633" i="1" s="1"/>
  <c r="P633" i="1" s="1"/>
  <c r="K633" i="1"/>
  <c r="H633" i="1"/>
  <c r="I633" i="1" s="1"/>
  <c r="N632" i="1"/>
  <c r="O632" i="1" s="1"/>
  <c r="P632" i="1" s="1"/>
  <c r="K632" i="1"/>
  <c r="H632" i="1"/>
  <c r="I632" i="1" s="1"/>
  <c r="N631" i="1"/>
  <c r="O631" i="1" s="1"/>
  <c r="P631" i="1" s="1"/>
  <c r="K631" i="1"/>
  <c r="H631" i="1"/>
  <c r="I631" i="1" s="1"/>
  <c r="N630" i="1"/>
  <c r="O630" i="1" s="1"/>
  <c r="P630" i="1" s="1"/>
  <c r="K630" i="1"/>
  <c r="H630" i="1"/>
  <c r="I630" i="1" s="1"/>
  <c r="N629" i="1"/>
  <c r="O629" i="1" s="1"/>
  <c r="P629" i="1" s="1"/>
  <c r="K629" i="1"/>
  <c r="H629" i="1"/>
  <c r="I629" i="1" s="1"/>
  <c r="N628" i="1"/>
  <c r="O628" i="1" s="1"/>
  <c r="P628" i="1" s="1"/>
  <c r="K628" i="1"/>
  <c r="H628" i="1"/>
  <c r="I628" i="1" s="1"/>
  <c r="N627" i="1"/>
  <c r="O627" i="1" s="1"/>
  <c r="P627" i="1" s="1"/>
  <c r="K627" i="1"/>
  <c r="H627" i="1"/>
  <c r="I627" i="1" s="1"/>
  <c r="N626" i="1"/>
  <c r="O626" i="1" s="1"/>
  <c r="P626" i="1" s="1"/>
  <c r="K626" i="1"/>
  <c r="H626" i="1"/>
  <c r="I626" i="1" s="1"/>
  <c r="N625" i="1"/>
  <c r="O625" i="1" s="1"/>
  <c r="P625" i="1" s="1"/>
  <c r="K625" i="1"/>
  <c r="H625" i="1"/>
  <c r="I625" i="1" s="1"/>
  <c r="N624" i="1"/>
  <c r="O624" i="1" s="1"/>
  <c r="P624" i="1" s="1"/>
  <c r="K624" i="1"/>
  <c r="H624" i="1"/>
  <c r="I624" i="1" s="1"/>
  <c r="N623" i="1"/>
  <c r="O623" i="1" s="1"/>
  <c r="P623" i="1" s="1"/>
  <c r="K623" i="1"/>
  <c r="H623" i="1"/>
  <c r="I623" i="1" s="1"/>
  <c r="N622" i="1"/>
  <c r="O622" i="1" s="1"/>
  <c r="P622" i="1" s="1"/>
  <c r="K622" i="1"/>
  <c r="H622" i="1"/>
  <c r="I622" i="1" s="1"/>
  <c r="N621" i="1"/>
  <c r="O621" i="1" s="1"/>
  <c r="P621" i="1" s="1"/>
  <c r="K621" i="1"/>
  <c r="H621" i="1"/>
  <c r="I621" i="1" s="1"/>
  <c r="N620" i="1"/>
  <c r="O620" i="1" s="1"/>
  <c r="P620" i="1" s="1"/>
  <c r="K620" i="1"/>
  <c r="H620" i="1"/>
  <c r="I620" i="1" s="1"/>
  <c r="N619" i="1"/>
  <c r="O619" i="1" s="1"/>
  <c r="P619" i="1" s="1"/>
  <c r="K619" i="1"/>
  <c r="H619" i="1"/>
  <c r="I619" i="1" s="1"/>
  <c r="N618" i="1"/>
  <c r="O618" i="1" s="1"/>
  <c r="P618" i="1" s="1"/>
  <c r="K618" i="1"/>
  <c r="H618" i="1"/>
  <c r="I618" i="1" s="1"/>
  <c r="N617" i="1"/>
  <c r="O617" i="1" s="1"/>
  <c r="P617" i="1" s="1"/>
  <c r="K617" i="1"/>
  <c r="H617" i="1"/>
  <c r="I617" i="1" s="1"/>
  <c r="N616" i="1"/>
  <c r="O616" i="1" s="1"/>
  <c r="P616" i="1" s="1"/>
  <c r="K616" i="1"/>
  <c r="H616" i="1"/>
  <c r="I616" i="1" s="1"/>
  <c r="N615" i="1"/>
  <c r="O615" i="1" s="1"/>
  <c r="P615" i="1" s="1"/>
  <c r="K615" i="1"/>
  <c r="H615" i="1"/>
  <c r="I615" i="1" s="1"/>
  <c r="N614" i="1"/>
  <c r="O614" i="1" s="1"/>
  <c r="P614" i="1" s="1"/>
  <c r="K614" i="1"/>
  <c r="H614" i="1"/>
  <c r="I614" i="1" s="1"/>
  <c r="N613" i="1"/>
  <c r="O613" i="1" s="1"/>
  <c r="P613" i="1" s="1"/>
  <c r="K613" i="1"/>
  <c r="H613" i="1"/>
  <c r="I613" i="1" s="1"/>
  <c r="N612" i="1"/>
  <c r="O612" i="1" s="1"/>
  <c r="P612" i="1" s="1"/>
  <c r="K612" i="1"/>
  <c r="H612" i="1"/>
  <c r="I612" i="1" s="1"/>
  <c r="N611" i="1"/>
  <c r="O611" i="1" s="1"/>
  <c r="P611" i="1" s="1"/>
  <c r="K611" i="1"/>
  <c r="H611" i="1"/>
  <c r="I611" i="1" s="1"/>
  <c r="N610" i="1"/>
  <c r="O610" i="1" s="1"/>
  <c r="P610" i="1" s="1"/>
  <c r="K610" i="1"/>
  <c r="H610" i="1"/>
  <c r="I610" i="1" s="1"/>
  <c r="N609" i="1"/>
  <c r="O609" i="1" s="1"/>
  <c r="P609" i="1" s="1"/>
  <c r="K609" i="1"/>
  <c r="H609" i="1"/>
  <c r="I609" i="1" s="1"/>
  <c r="N608" i="1"/>
  <c r="O608" i="1" s="1"/>
  <c r="P608" i="1" s="1"/>
  <c r="K608" i="1"/>
  <c r="H608" i="1"/>
  <c r="I608" i="1" s="1"/>
  <c r="N607" i="1"/>
  <c r="O607" i="1" s="1"/>
  <c r="P607" i="1" s="1"/>
  <c r="K607" i="1"/>
  <c r="H607" i="1"/>
  <c r="I607" i="1" s="1"/>
  <c r="N606" i="1"/>
  <c r="O606" i="1" s="1"/>
  <c r="P606" i="1" s="1"/>
  <c r="K606" i="1"/>
  <c r="H606" i="1"/>
  <c r="I606" i="1" s="1"/>
  <c r="N605" i="1"/>
  <c r="O605" i="1" s="1"/>
  <c r="P605" i="1" s="1"/>
  <c r="K605" i="1"/>
  <c r="H605" i="1"/>
  <c r="I605" i="1" s="1"/>
  <c r="N604" i="1"/>
  <c r="O604" i="1" s="1"/>
  <c r="P604" i="1" s="1"/>
  <c r="K604" i="1"/>
  <c r="H604" i="1"/>
  <c r="I604" i="1" s="1"/>
  <c r="N603" i="1"/>
  <c r="O603" i="1" s="1"/>
  <c r="P603" i="1" s="1"/>
  <c r="K603" i="1"/>
  <c r="H603" i="1"/>
  <c r="I603" i="1" s="1"/>
  <c r="N602" i="1"/>
  <c r="O602" i="1" s="1"/>
  <c r="P602" i="1" s="1"/>
  <c r="K602" i="1"/>
  <c r="H602" i="1"/>
  <c r="I602" i="1" s="1"/>
  <c r="N601" i="1"/>
  <c r="O601" i="1" s="1"/>
  <c r="P601" i="1" s="1"/>
  <c r="K601" i="1"/>
  <c r="H601" i="1"/>
  <c r="I601" i="1" s="1"/>
  <c r="N600" i="1"/>
  <c r="O600" i="1" s="1"/>
  <c r="P600" i="1" s="1"/>
  <c r="K600" i="1"/>
  <c r="H600" i="1"/>
  <c r="I600" i="1" s="1"/>
  <c r="N599" i="1"/>
  <c r="O599" i="1" s="1"/>
  <c r="P599" i="1" s="1"/>
  <c r="K599" i="1"/>
  <c r="H599" i="1"/>
  <c r="I599" i="1" s="1"/>
  <c r="N598" i="1"/>
  <c r="O598" i="1" s="1"/>
  <c r="P598" i="1" s="1"/>
  <c r="K598" i="1"/>
  <c r="H598" i="1"/>
  <c r="I598" i="1" s="1"/>
  <c r="N597" i="1"/>
  <c r="O597" i="1" s="1"/>
  <c r="P597" i="1" s="1"/>
  <c r="K597" i="1"/>
  <c r="H597" i="1"/>
  <c r="I597" i="1" s="1"/>
  <c r="N596" i="1"/>
  <c r="O596" i="1" s="1"/>
  <c r="P596" i="1" s="1"/>
  <c r="K596" i="1"/>
  <c r="H596" i="1"/>
  <c r="I596" i="1" s="1"/>
  <c r="N595" i="1"/>
  <c r="O595" i="1" s="1"/>
  <c r="H595" i="1"/>
  <c r="F595" i="1"/>
  <c r="N594" i="1"/>
  <c r="O594" i="1" s="1"/>
  <c r="P594" i="1" s="1"/>
  <c r="K594" i="1"/>
  <c r="H594" i="1"/>
  <c r="I594" i="1" s="1"/>
  <c r="N593" i="1"/>
  <c r="O593" i="1" s="1"/>
  <c r="P593" i="1" s="1"/>
  <c r="K593" i="1"/>
  <c r="H593" i="1"/>
  <c r="I593" i="1" s="1"/>
  <c r="N592" i="1"/>
  <c r="O592" i="1" s="1"/>
  <c r="P592" i="1" s="1"/>
  <c r="K592" i="1"/>
  <c r="H592" i="1"/>
  <c r="I592" i="1" s="1"/>
  <c r="N591" i="1"/>
  <c r="O591" i="1" s="1"/>
  <c r="H591" i="1"/>
  <c r="F591" i="1"/>
  <c r="K591" i="1" s="1"/>
  <c r="N590" i="1"/>
  <c r="O590" i="1" s="1"/>
  <c r="P590" i="1" s="1"/>
  <c r="K590" i="1"/>
  <c r="H590" i="1"/>
  <c r="I590" i="1" s="1"/>
  <c r="N589" i="1"/>
  <c r="O589" i="1" s="1"/>
  <c r="P589" i="1" s="1"/>
  <c r="K589" i="1"/>
  <c r="H589" i="1"/>
  <c r="I589" i="1" s="1"/>
  <c r="N588" i="1"/>
  <c r="O588" i="1" s="1"/>
  <c r="H588" i="1"/>
  <c r="F588" i="1"/>
  <c r="I588" i="1" s="1"/>
  <c r="N587" i="1"/>
  <c r="O587" i="1" s="1"/>
  <c r="H587" i="1"/>
  <c r="F587" i="1"/>
  <c r="K587" i="1" s="1"/>
  <c r="N586" i="1"/>
  <c r="O586" i="1" s="1"/>
  <c r="H586" i="1"/>
  <c r="F586" i="1"/>
  <c r="I586" i="1" s="1"/>
  <c r="N585" i="1"/>
  <c r="O585" i="1" s="1"/>
  <c r="P585" i="1" s="1"/>
  <c r="K585" i="1"/>
  <c r="H585" i="1"/>
  <c r="I585" i="1" s="1"/>
  <c r="N584" i="1"/>
  <c r="O584" i="1" s="1"/>
  <c r="P584" i="1" s="1"/>
  <c r="K584" i="1"/>
  <c r="H584" i="1"/>
  <c r="I584" i="1" s="1"/>
  <c r="N583" i="1"/>
  <c r="O583" i="1" s="1"/>
  <c r="P583" i="1" s="1"/>
  <c r="K583" i="1"/>
  <c r="H583" i="1"/>
  <c r="I583" i="1" s="1"/>
  <c r="N582" i="1"/>
  <c r="O582" i="1" s="1"/>
  <c r="P582" i="1" s="1"/>
  <c r="K582" i="1"/>
  <c r="H582" i="1"/>
  <c r="I582" i="1" s="1"/>
  <c r="N581" i="1"/>
  <c r="O581" i="1" s="1"/>
  <c r="P581" i="1" s="1"/>
  <c r="K581" i="1"/>
  <c r="H581" i="1"/>
  <c r="I581" i="1" s="1"/>
  <c r="N580" i="1"/>
  <c r="O580" i="1" s="1"/>
  <c r="P580" i="1" s="1"/>
  <c r="K580" i="1"/>
  <c r="H580" i="1"/>
  <c r="I580" i="1" s="1"/>
  <c r="N579" i="1"/>
  <c r="O579" i="1" s="1"/>
  <c r="P579" i="1" s="1"/>
  <c r="K579" i="1"/>
  <c r="H579" i="1"/>
  <c r="I579" i="1" s="1"/>
  <c r="N578" i="1"/>
  <c r="O578" i="1" s="1"/>
  <c r="P578" i="1" s="1"/>
  <c r="K578" i="1"/>
  <c r="H578" i="1"/>
  <c r="I578" i="1" s="1"/>
  <c r="N577" i="1"/>
  <c r="O577" i="1" s="1"/>
  <c r="H577" i="1"/>
  <c r="F577" i="1"/>
  <c r="N576" i="1"/>
  <c r="O576" i="1" s="1"/>
  <c r="P576" i="1" s="1"/>
  <c r="K576" i="1"/>
  <c r="H576" i="1"/>
  <c r="I576" i="1" s="1"/>
  <c r="N575" i="1"/>
  <c r="O575" i="1" s="1"/>
  <c r="P575" i="1" s="1"/>
  <c r="K575" i="1"/>
  <c r="H575" i="1"/>
  <c r="I575" i="1" s="1"/>
  <c r="N574" i="1"/>
  <c r="O574" i="1" s="1"/>
  <c r="P574" i="1" s="1"/>
  <c r="K574" i="1"/>
  <c r="H574" i="1"/>
  <c r="I574" i="1" s="1"/>
  <c r="N573" i="1"/>
  <c r="O573" i="1" s="1"/>
  <c r="P573" i="1" s="1"/>
  <c r="K573" i="1"/>
  <c r="H573" i="1"/>
  <c r="I573" i="1" s="1"/>
  <c r="N572" i="1"/>
  <c r="O572" i="1" s="1"/>
  <c r="H572" i="1"/>
  <c r="F572" i="1"/>
  <c r="N571" i="1"/>
  <c r="O571" i="1" s="1"/>
  <c r="P571" i="1" s="1"/>
  <c r="K571" i="1"/>
  <c r="H571" i="1"/>
  <c r="I571" i="1" s="1"/>
  <c r="N570" i="1"/>
  <c r="O570" i="1" s="1"/>
  <c r="P570" i="1" s="1"/>
  <c r="K570" i="1"/>
  <c r="H570" i="1"/>
  <c r="I570" i="1" s="1"/>
  <c r="N569" i="1"/>
  <c r="O569" i="1" s="1"/>
  <c r="P569" i="1" s="1"/>
  <c r="K569" i="1"/>
  <c r="H569" i="1"/>
  <c r="I569" i="1" s="1"/>
  <c r="N568" i="1"/>
  <c r="O568" i="1" s="1"/>
  <c r="P568" i="1" s="1"/>
  <c r="K568" i="1"/>
  <c r="H568" i="1"/>
  <c r="I568" i="1" s="1"/>
  <c r="N567" i="1"/>
  <c r="O567" i="1" s="1"/>
  <c r="P567" i="1" s="1"/>
  <c r="K567" i="1"/>
  <c r="H567" i="1"/>
  <c r="I567" i="1" s="1"/>
  <c r="N566" i="1"/>
  <c r="O566" i="1" s="1"/>
  <c r="P566" i="1" s="1"/>
  <c r="K566" i="1"/>
  <c r="H566" i="1"/>
  <c r="I566" i="1" s="1"/>
  <c r="N565" i="1"/>
  <c r="O565" i="1" s="1"/>
  <c r="H565" i="1"/>
  <c r="F565" i="1"/>
  <c r="K565" i="1" s="1"/>
  <c r="N564" i="1"/>
  <c r="O564" i="1" s="1"/>
  <c r="P564" i="1" s="1"/>
  <c r="K564" i="1"/>
  <c r="H564" i="1"/>
  <c r="I564" i="1" s="1"/>
  <c r="N563" i="1"/>
  <c r="O563" i="1" s="1"/>
  <c r="P563" i="1" s="1"/>
  <c r="K563" i="1"/>
  <c r="H563" i="1"/>
  <c r="I563" i="1" s="1"/>
  <c r="N562" i="1"/>
  <c r="O562" i="1" s="1"/>
  <c r="P562" i="1" s="1"/>
  <c r="K562" i="1"/>
  <c r="I562" i="1"/>
  <c r="H562" i="1"/>
  <c r="N561" i="1"/>
  <c r="O561" i="1" s="1"/>
  <c r="H561" i="1"/>
  <c r="F561" i="1"/>
  <c r="K561" i="1" s="1"/>
  <c r="N560" i="1"/>
  <c r="O560" i="1" s="1"/>
  <c r="P560" i="1" s="1"/>
  <c r="K560" i="1"/>
  <c r="H560" i="1"/>
  <c r="I560" i="1" s="1"/>
  <c r="N559" i="1"/>
  <c r="O559" i="1" s="1"/>
  <c r="P559" i="1" s="1"/>
  <c r="K559" i="1"/>
  <c r="H559" i="1"/>
  <c r="I559" i="1" s="1"/>
  <c r="N558" i="1"/>
  <c r="O558" i="1" s="1"/>
  <c r="P558" i="1" s="1"/>
  <c r="K558" i="1"/>
  <c r="H558" i="1"/>
  <c r="I558" i="1" s="1"/>
  <c r="N557" i="1"/>
  <c r="O557" i="1" s="1"/>
  <c r="H557" i="1"/>
  <c r="F557" i="1"/>
  <c r="K557" i="1" s="1"/>
  <c r="N556" i="1"/>
  <c r="O556" i="1" s="1"/>
  <c r="P556" i="1" s="1"/>
  <c r="K556" i="1"/>
  <c r="H556" i="1"/>
  <c r="I556" i="1" s="1"/>
  <c r="N555" i="1"/>
  <c r="O555" i="1" s="1"/>
  <c r="P555" i="1" s="1"/>
  <c r="K555" i="1"/>
  <c r="H555" i="1"/>
  <c r="I555" i="1" s="1"/>
  <c r="N554" i="1"/>
  <c r="O554" i="1" s="1"/>
  <c r="H554" i="1"/>
  <c r="F554" i="1"/>
  <c r="N553" i="1"/>
  <c r="O553" i="1" s="1"/>
  <c r="P553" i="1" s="1"/>
  <c r="K553" i="1"/>
  <c r="H553" i="1"/>
  <c r="I553" i="1" s="1"/>
  <c r="N552" i="1"/>
  <c r="O552" i="1" s="1"/>
  <c r="H552" i="1"/>
  <c r="I552" i="1" s="1"/>
  <c r="F552" i="1"/>
  <c r="K552" i="1" s="1"/>
  <c r="N551" i="1"/>
  <c r="O551" i="1" s="1"/>
  <c r="P551" i="1" s="1"/>
  <c r="K551" i="1"/>
  <c r="H551" i="1"/>
  <c r="I551" i="1" s="1"/>
  <c r="N550" i="1"/>
  <c r="O550" i="1" s="1"/>
  <c r="P550" i="1" s="1"/>
  <c r="K550" i="1"/>
  <c r="H550" i="1"/>
  <c r="I550" i="1" s="1"/>
  <c r="N549" i="1"/>
  <c r="O549" i="1" s="1"/>
  <c r="P549" i="1" s="1"/>
  <c r="K549" i="1"/>
  <c r="H549" i="1"/>
  <c r="I549" i="1" s="1"/>
  <c r="N548" i="1"/>
  <c r="O548" i="1" s="1"/>
  <c r="P548" i="1" s="1"/>
  <c r="K548" i="1"/>
  <c r="H548" i="1"/>
  <c r="I548" i="1" s="1"/>
  <c r="N547" i="1"/>
  <c r="O547" i="1" s="1"/>
  <c r="P547" i="1" s="1"/>
  <c r="K547" i="1"/>
  <c r="H547" i="1"/>
  <c r="I547" i="1" s="1"/>
  <c r="N546" i="1"/>
  <c r="O546" i="1" s="1"/>
  <c r="H546" i="1"/>
  <c r="F546" i="1"/>
  <c r="I546" i="1" s="1"/>
  <c r="N545" i="1"/>
  <c r="O545" i="1" s="1"/>
  <c r="H545" i="1"/>
  <c r="F545" i="1"/>
  <c r="K545" i="1" s="1"/>
  <c r="N544" i="1"/>
  <c r="O544" i="1" s="1"/>
  <c r="H544" i="1"/>
  <c r="F544" i="1"/>
  <c r="N543" i="1"/>
  <c r="O543" i="1" s="1"/>
  <c r="P543" i="1" s="1"/>
  <c r="K543" i="1"/>
  <c r="H543" i="1"/>
  <c r="I543" i="1" s="1"/>
  <c r="N542" i="1"/>
  <c r="O542" i="1" s="1"/>
  <c r="P542" i="1" s="1"/>
  <c r="K542" i="1"/>
  <c r="H542" i="1"/>
  <c r="F542" i="1"/>
  <c r="N541" i="1"/>
  <c r="O541" i="1" s="1"/>
  <c r="H541" i="1"/>
  <c r="F541" i="1"/>
  <c r="K541" i="1" s="1"/>
  <c r="N540" i="1"/>
  <c r="O540" i="1" s="1"/>
  <c r="P540" i="1" s="1"/>
  <c r="K540" i="1"/>
  <c r="H540" i="1"/>
  <c r="I540" i="1" s="1"/>
  <c r="N539" i="1"/>
  <c r="O539" i="1" s="1"/>
  <c r="H539" i="1"/>
  <c r="F539" i="1"/>
  <c r="K539" i="1" s="1"/>
  <c r="N538" i="1"/>
  <c r="O538" i="1" s="1"/>
  <c r="P538" i="1" s="1"/>
  <c r="K538" i="1"/>
  <c r="H538" i="1"/>
  <c r="I538" i="1" s="1"/>
  <c r="N537" i="1"/>
  <c r="O537" i="1" s="1"/>
  <c r="P537" i="1" s="1"/>
  <c r="K537" i="1"/>
  <c r="H537" i="1"/>
  <c r="I537" i="1" s="1"/>
  <c r="N536" i="1"/>
  <c r="O536" i="1" s="1"/>
  <c r="H536" i="1"/>
  <c r="F536" i="1"/>
  <c r="N535" i="1"/>
  <c r="O535" i="1" s="1"/>
  <c r="P535" i="1" s="1"/>
  <c r="K535" i="1"/>
  <c r="H535" i="1"/>
  <c r="I535" i="1" s="1"/>
  <c r="N534" i="1"/>
  <c r="O534" i="1" s="1"/>
  <c r="P534" i="1" s="1"/>
  <c r="K534" i="1"/>
  <c r="H534" i="1"/>
  <c r="I534" i="1" s="1"/>
  <c r="N533" i="1"/>
  <c r="O533" i="1" s="1"/>
  <c r="P533" i="1" s="1"/>
  <c r="K533" i="1"/>
  <c r="H533" i="1"/>
  <c r="I533" i="1" s="1"/>
  <c r="N532" i="1"/>
  <c r="O532" i="1" s="1"/>
  <c r="P532" i="1" s="1"/>
  <c r="K532" i="1"/>
  <c r="H532" i="1"/>
  <c r="I532" i="1" s="1"/>
  <c r="N531" i="1"/>
  <c r="O531" i="1" s="1"/>
  <c r="P531" i="1" s="1"/>
  <c r="K531" i="1"/>
  <c r="H531" i="1"/>
  <c r="I531" i="1" s="1"/>
  <c r="N530" i="1"/>
  <c r="O530" i="1" s="1"/>
  <c r="H530" i="1"/>
  <c r="F530" i="1"/>
  <c r="N529" i="1"/>
  <c r="O529" i="1" s="1"/>
  <c r="P529" i="1" s="1"/>
  <c r="K529" i="1"/>
  <c r="H529" i="1"/>
  <c r="I529" i="1" s="1"/>
  <c r="N528" i="1"/>
  <c r="O528" i="1" s="1"/>
  <c r="H528" i="1"/>
  <c r="F528" i="1"/>
  <c r="K528" i="1" s="1"/>
  <c r="N527" i="1"/>
  <c r="O527" i="1" s="1"/>
  <c r="P527" i="1" s="1"/>
  <c r="K527" i="1"/>
  <c r="H527" i="1"/>
  <c r="I527" i="1" s="1"/>
  <c r="N526" i="1"/>
  <c r="O526" i="1" s="1"/>
  <c r="P526" i="1" s="1"/>
  <c r="K526" i="1"/>
  <c r="H526" i="1"/>
  <c r="I526" i="1" s="1"/>
  <c r="N525" i="1"/>
  <c r="O525" i="1" s="1"/>
  <c r="H525" i="1"/>
  <c r="F525" i="1"/>
  <c r="K525" i="1" s="1"/>
  <c r="N524" i="1"/>
  <c r="O524" i="1" s="1"/>
  <c r="P524" i="1" s="1"/>
  <c r="K524" i="1"/>
  <c r="H524" i="1"/>
  <c r="I524" i="1" s="1"/>
  <c r="N523" i="1"/>
  <c r="O523" i="1" s="1"/>
  <c r="H523" i="1"/>
  <c r="F523" i="1"/>
  <c r="K523" i="1" s="1"/>
  <c r="N522" i="1"/>
  <c r="O522" i="1" s="1"/>
  <c r="P522" i="1" s="1"/>
  <c r="K522" i="1"/>
  <c r="H522" i="1"/>
  <c r="I522" i="1" s="1"/>
  <c r="N521" i="1"/>
  <c r="O521" i="1" s="1"/>
  <c r="P521" i="1" s="1"/>
  <c r="K521" i="1"/>
  <c r="H521" i="1"/>
  <c r="I521" i="1" s="1"/>
  <c r="N520" i="1"/>
  <c r="O520" i="1" s="1"/>
  <c r="K520" i="1"/>
  <c r="H520" i="1"/>
  <c r="F520" i="1"/>
  <c r="N519" i="1"/>
  <c r="O519" i="1" s="1"/>
  <c r="H519" i="1"/>
  <c r="F519" i="1"/>
  <c r="K519" i="1" s="1"/>
  <c r="N518" i="1"/>
  <c r="O518" i="1" s="1"/>
  <c r="H518" i="1"/>
  <c r="F518" i="1"/>
  <c r="K518" i="1" s="1"/>
  <c r="N517" i="1"/>
  <c r="O517" i="1" s="1"/>
  <c r="H517" i="1"/>
  <c r="F517" i="1"/>
  <c r="K517" i="1" s="1"/>
  <c r="N516" i="1"/>
  <c r="O516" i="1" s="1"/>
  <c r="P516" i="1" s="1"/>
  <c r="K516" i="1"/>
  <c r="H516" i="1"/>
  <c r="I516" i="1" s="1"/>
  <c r="N515" i="1"/>
  <c r="O515" i="1" s="1"/>
  <c r="P515" i="1" s="1"/>
  <c r="K515" i="1"/>
  <c r="H515" i="1"/>
  <c r="I515" i="1" s="1"/>
  <c r="N514" i="1"/>
  <c r="O514" i="1" s="1"/>
  <c r="H514" i="1"/>
  <c r="F514" i="1"/>
  <c r="K514" i="1" s="1"/>
  <c r="N513" i="1"/>
  <c r="O513" i="1" s="1"/>
  <c r="H513" i="1"/>
  <c r="F513" i="1"/>
  <c r="K513" i="1" s="1"/>
  <c r="N512" i="1"/>
  <c r="O512" i="1" s="1"/>
  <c r="H512" i="1"/>
  <c r="F512" i="1"/>
  <c r="K512" i="1" s="1"/>
  <c r="N511" i="1"/>
  <c r="O511" i="1" s="1"/>
  <c r="P511" i="1" s="1"/>
  <c r="K511" i="1"/>
  <c r="H511" i="1"/>
  <c r="I511" i="1" s="1"/>
  <c r="N510" i="1"/>
  <c r="O510" i="1" s="1"/>
  <c r="P510" i="1" s="1"/>
  <c r="K510" i="1"/>
  <c r="H510" i="1"/>
  <c r="I510" i="1" s="1"/>
  <c r="N509" i="1"/>
  <c r="O509" i="1" s="1"/>
  <c r="P509" i="1" s="1"/>
  <c r="K509" i="1"/>
  <c r="H509" i="1"/>
  <c r="I509" i="1" s="1"/>
  <c r="N508" i="1"/>
  <c r="O508" i="1" s="1"/>
  <c r="P508" i="1" s="1"/>
  <c r="K508" i="1"/>
  <c r="H508" i="1"/>
  <c r="I508" i="1" s="1"/>
  <c r="N507" i="1"/>
  <c r="O507" i="1" s="1"/>
  <c r="H507" i="1"/>
  <c r="F507" i="1"/>
  <c r="K507" i="1" s="1"/>
  <c r="N506" i="1"/>
  <c r="O506" i="1" s="1"/>
  <c r="H506" i="1"/>
  <c r="F506" i="1"/>
  <c r="K506" i="1" s="1"/>
  <c r="N505" i="1"/>
  <c r="O505" i="1" s="1"/>
  <c r="H505" i="1"/>
  <c r="F505" i="1"/>
  <c r="K505" i="1" s="1"/>
  <c r="N504" i="1"/>
  <c r="O504" i="1" s="1"/>
  <c r="P504" i="1" s="1"/>
  <c r="K504" i="1"/>
  <c r="H504" i="1"/>
  <c r="I504" i="1" s="1"/>
  <c r="N503" i="1"/>
  <c r="O503" i="1" s="1"/>
  <c r="H503" i="1"/>
  <c r="F503" i="1"/>
  <c r="K503" i="1" s="1"/>
  <c r="N502" i="1"/>
  <c r="O502" i="1" s="1"/>
  <c r="H502" i="1"/>
  <c r="F502" i="1"/>
  <c r="K502" i="1" s="1"/>
  <c r="N501" i="1"/>
  <c r="O501" i="1" s="1"/>
  <c r="H501" i="1"/>
  <c r="F501" i="1"/>
  <c r="K501" i="1" s="1"/>
  <c r="N500" i="1"/>
  <c r="O500" i="1" s="1"/>
  <c r="P500" i="1" s="1"/>
  <c r="K500" i="1"/>
  <c r="H500" i="1"/>
  <c r="I500" i="1" s="1"/>
  <c r="N499" i="1"/>
  <c r="O499" i="1" s="1"/>
  <c r="H499" i="1"/>
  <c r="F499" i="1"/>
  <c r="K499" i="1" s="1"/>
  <c r="N498" i="1"/>
  <c r="O498" i="1" s="1"/>
  <c r="H498" i="1"/>
  <c r="F498" i="1"/>
  <c r="K498" i="1" s="1"/>
  <c r="N497" i="1"/>
  <c r="O497" i="1" s="1"/>
  <c r="P497" i="1" s="1"/>
  <c r="K497" i="1"/>
  <c r="H497" i="1"/>
  <c r="I497" i="1" s="1"/>
  <c r="N496" i="1"/>
  <c r="O496" i="1" s="1"/>
  <c r="P496" i="1" s="1"/>
  <c r="K496" i="1"/>
  <c r="H496" i="1"/>
  <c r="I496" i="1" s="1"/>
  <c r="N495" i="1"/>
  <c r="O495" i="1" s="1"/>
  <c r="P495" i="1" s="1"/>
  <c r="K495" i="1"/>
  <c r="H495" i="1"/>
  <c r="I495" i="1" s="1"/>
  <c r="N494" i="1"/>
  <c r="O494" i="1" s="1"/>
  <c r="P494" i="1" s="1"/>
  <c r="K494" i="1"/>
  <c r="H494" i="1"/>
  <c r="I494" i="1" s="1"/>
  <c r="N493" i="1"/>
  <c r="O493" i="1" s="1"/>
  <c r="H493" i="1"/>
  <c r="F493" i="1"/>
  <c r="K493" i="1" s="1"/>
  <c r="N492" i="1"/>
  <c r="O492" i="1" s="1"/>
  <c r="H492" i="1"/>
  <c r="F492" i="1"/>
  <c r="K492" i="1" s="1"/>
  <c r="N491" i="1"/>
  <c r="O491" i="1" s="1"/>
  <c r="P491" i="1" s="1"/>
  <c r="K491" i="1"/>
  <c r="H491" i="1"/>
  <c r="I491" i="1" s="1"/>
  <c r="N490" i="1"/>
  <c r="O490" i="1" s="1"/>
  <c r="P490" i="1" s="1"/>
  <c r="K490" i="1"/>
  <c r="H490" i="1"/>
  <c r="I490" i="1" s="1"/>
  <c r="N489" i="1"/>
  <c r="O489" i="1" s="1"/>
  <c r="P489" i="1" s="1"/>
  <c r="K489" i="1"/>
  <c r="H489" i="1"/>
  <c r="I489" i="1" s="1"/>
  <c r="N488" i="1"/>
  <c r="O488" i="1" s="1"/>
  <c r="P488" i="1" s="1"/>
  <c r="K488" i="1"/>
  <c r="H488" i="1"/>
  <c r="I488" i="1" s="1"/>
  <c r="B488" i="1"/>
  <c r="N487" i="1"/>
  <c r="O487" i="1" s="1"/>
  <c r="P487" i="1" s="1"/>
  <c r="K487" i="1"/>
  <c r="H487" i="1"/>
  <c r="I487" i="1" s="1"/>
  <c r="N486" i="1"/>
  <c r="O486" i="1" s="1"/>
  <c r="P486" i="1" s="1"/>
  <c r="K486" i="1"/>
  <c r="H486" i="1"/>
  <c r="I486" i="1" s="1"/>
  <c r="N485" i="1"/>
  <c r="O485" i="1" s="1"/>
  <c r="P485" i="1" s="1"/>
  <c r="K485" i="1"/>
  <c r="H485" i="1"/>
  <c r="I485" i="1" s="1"/>
  <c r="N484" i="1"/>
  <c r="O484" i="1" s="1"/>
  <c r="P484" i="1" s="1"/>
  <c r="K484" i="1"/>
  <c r="H484" i="1"/>
  <c r="I484" i="1" s="1"/>
  <c r="B484" i="1"/>
  <c r="N483" i="1"/>
  <c r="O483" i="1" s="1"/>
  <c r="P483" i="1" s="1"/>
  <c r="K483" i="1"/>
  <c r="H483" i="1"/>
  <c r="I483" i="1" s="1"/>
  <c r="B483" i="1"/>
  <c r="B482" i="1"/>
  <c r="I498" i="1" l="1"/>
  <c r="I642" i="1"/>
  <c r="P518" i="1"/>
  <c r="P525" i="1"/>
  <c r="I595" i="1"/>
  <c r="I505" i="1"/>
  <c r="I639" i="1"/>
  <c r="P505" i="1"/>
  <c r="P503" i="1"/>
  <c r="K546" i="1"/>
  <c r="I519" i="1"/>
  <c r="I561" i="1"/>
  <c r="Q561" i="1" s="1"/>
  <c r="I643" i="1"/>
  <c r="I525" i="1"/>
  <c r="Q525" i="1" s="1"/>
  <c r="I530" i="1"/>
  <c r="I503" i="1"/>
  <c r="P519" i="1"/>
  <c r="P644" i="1"/>
  <c r="Q486" i="1"/>
  <c r="Q487" i="1"/>
  <c r="Q613" i="1"/>
  <c r="Q617" i="1"/>
  <c r="Q621" i="1"/>
  <c r="Q625" i="1"/>
  <c r="Q629" i="1"/>
  <c r="Q633" i="1"/>
  <c r="I499" i="1"/>
  <c r="I512" i="1"/>
  <c r="P530" i="1"/>
  <c r="P546" i="1"/>
  <c r="Q546" i="1" s="1"/>
  <c r="P552" i="1"/>
  <c r="Q558" i="1"/>
  <c r="Q559" i="1"/>
  <c r="Q560" i="1"/>
  <c r="I565" i="1"/>
  <c r="Q578" i="1"/>
  <c r="I587" i="1"/>
  <c r="I644" i="1"/>
  <c r="Q644" i="1" s="1"/>
  <c r="P541" i="1"/>
  <c r="Q571" i="1"/>
  <c r="P498" i="1"/>
  <c r="P499" i="1"/>
  <c r="Q499" i="1" s="1"/>
  <c r="I513" i="1"/>
  <c r="I518" i="1"/>
  <c r="Q518" i="1" s="1"/>
  <c r="I528" i="1"/>
  <c r="Q528" i="1" s="1"/>
  <c r="I541" i="1"/>
  <c r="I542" i="1"/>
  <c r="P561" i="1"/>
  <c r="P565" i="1"/>
  <c r="Q567" i="1"/>
  <c r="P636" i="1"/>
  <c r="I638" i="1"/>
  <c r="P638" i="1"/>
  <c r="P639" i="1"/>
  <c r="Q640" i="1"/>
  <c r="P642" i="1"/>
  <c r="Q642" i="1" s="1"/>
  <c r="Q658" i="1"/>
  <c r="P512" i="1"/>
  <c r="P513" i="1"/>
  <c r="P528" i="1"/>
  <c r="P587" i="1"/>
  <c r="Q587" i="1" s="1"/>
  <c r="P643" i="1"/>
  <c r="Q643" i="1" s="1"/>
  <c r="Q659" i="1"/>
  <c r="Q533" i="1"/>
  <c r="Q485" i="1"/>
  <c r="P514" i="1"/>
  <c r="Q556" i="1"/>
  <c r="Q576" i="1"/>
  <c r="Q535" i="1"/>
  <c r="Q540" i="1"/>
  <c r="Q555" i="1"/>
  <c r="Q570" i="1"/>
  <c r="Q484" i="1"/>
  <c r="Q574" i="1"/>
  <c r="Q611" i="1"/>
  <c r="Q615" i="1"/>
  <c r="Q619" i="1"/>
  <c r="Q623" i="1"/>
  <c r="Q627" i="1"/>
  <c r="Q631" i="1"/>
  <c r="Q635" i="1"/>
  <c r="Q634" i="1"/>
  <c r="Q549" i="1"/>
  <c r="Q562" i="1"/>
  <c r="Q585" i="1"/>
  <c r="P591" i="1"/>
  <c r="Q489" i="1"/>
  <c r="Q491" i="1"/>
  <c r="Q494" i="1"/>
  <c r="Q495" i="1"/>
  <c r="Q496" i="1"/>
  <c r="Q497" i="1"/>
  <c r="Q498" i="1"/>
  <c r="P501" i="1"/>
  <c r="Q513" i="1"/>
  <c r="Q521" i="1"/>
  <c r="Q522" i="1"/>
  <c r="Q524" i="1"/>
  <c r="Q526" i="1"/>
  <c r="Q527" i="1"/>
  <c r="Q529" i="1"/>
  <c r="Q532" i="1"/>
  <c r="Q534" i="1"/>
  <c r="Q582" i="1"/>
  <c r="Q592" i="1"/>
  <c r="Q593" i="1"/>
  <c r="Q594" i="1"/>
  <c r="Q646" i="1"/>
  <c r="Q647" i="1"/>
  <c r="Q648" i="1"/>
  <c r="Q649" i="1"/>
  <c r="Q651" i="1"/>
  <c r="Q652" i="1"/>
  <c r="Q654" i="1"/>
  <c r="Q657" i="1"/>
  <c r="P492" i="1"/>
  <c r="P520" i="1"/>
  <c r="Q551" i="1"/>
  <c r="Q564" i="1"/>
  <c r="Q583" i="1"/>
  <c r="Q590" i="1"/>
  <c r="Q488" i="1"/>
  <c r="P506" i="1"/>
  <c r="Q548" i="1"/>
  <c r="Q550" i="1"/>
  <c r="Q552" i="1"/>
  <c r="Q563" i="1"/>
  <c r="Q566" i="1"/>
  <c r="Q580" i="1"/>
  <c r="Q660" i="1"/>
  <c r="Q483" i="1"/>
  <c r="Q500" i="1"/>
  <c r="Q503" i="1"/>
  <c r="Q504" i="1"/>
  <c r="Q519" i="1"/>
  <c r="Q508" i="1"/>
  <c r="Q509" i="1"/>
  <c r="Q510" i="1"/>
  <c r="Q511" i="1"/>
  <c r="Q490" i="1"/>
  <c r="Q505" i="1"/>
  <c r="Q515" i="1"/>
  <c r="Q516" i="1"/>
  <c r="Q531" i="1"/>
  <c r="Q537" i="1"/>
  <c r="I492" i="1"/>
  <c r="I501" i="1"/>
  <c r="I506" i="1"/>
  <c r="Q506" i="1" s="1"/>
  <c r="I514" i="1"/>
  <c r="I520" i="1"/>
  <c r="K530" i="1"/>
  <c r="Q538" i="1"/>
  <c r="Q568" i="1"/>
  <c r="Q569" i="1"/>
  <c r="Q573" i="1"/>
  <c r="I493" i="1"/>
  <c r="P493" i="1"/>
  <c r="I502" i="1"/>
  <c r="P502" i="1"/>
  <c r="I517" i="1"/>
  <c r="P517" i="1"/>
  <c r="I523" i="1"/>
  <c r="P523" i="1"/>
  <c r="P539" i="1"/>
  <c r="I539" i="1"/>
  <c r="I507" i="1"/>
  <c r="P507" i="1"/>
  <c r="K536" i="1"/>
  <c r="P536" i="1"/>
  <c r="I536" i="1"/>
  <c r="Q542" i="1"/>
  <c r="Q543" i="1"/>
  <c r="K544" i="1"/>
  <c r="P544" i="1"/>
  <c r="I544" i="1"/>
  <c r="P545" i="1"/>
  <c r="Q547" i="1"/>
  <c r="Q553" i="1"/>
  <c r="K554" i="1"/>
  <c r="P554" i="1"/>
  <c r="I554" i="1"/>
  <c r="P557" i="1"/>
  <c r="P577" i="1"/>
  <c r="I577" i="1"/>
  <c r="K577" i="1"/>
  <c r="Q579" i="1"/>
  <c r="Q581" i="1"/>
  <c r="Q584" i="1"/>
  <c r="K572" i="1"/>
  <c r="Q596" i="1"/>
  <c r="Q598" i="1"/>
  <c r="Q600" i="1"/>
  <c r="Q602" i="1"/>
  <c r="Q604" i="1"/>
  <c r="Q606" i="1"/>
  <c r="Q608" i="1"/>
  <c r="Q610" i="1"/>
  <c r="Q614" i="1"/>
  <c r="Q618" i="1"/>
  <c r="Q622" i="1"/>
  <c r="Q626" i="1"/>
  <c r="Q630" i="1"/>
  <c r="P637" i="1"/>
  <c r="I637" i="1"/>
  <c r="Q650" i="1"/>
  <c r="P572" i="1"/>
  <c r="Q589" i="1"/>
  <c r="K595" i="1"/>
  <c r="P595" i="1"/>
  <c r="Q595" i="1" s="1"/>
  <c r="Q641" i="1"/>
  <c r="I545" i="1"/>
  <c r="I557" i="1"/>
  <c r="I572" i="1"/>
  <c r="Q575" i="1"/>
  <c r="K586" i="1"/>
  <c r="P586" i="1"/>
  <c r="Q586" i="1" s="1"/>
  <c r="K588" i="1"/>
  <c r="P588" i="1"/>
  <c r="Q588" i="1" s="1"/>
  <c r="Q597" i="1"/>
  <c r="Q599" i="1"/>
  <c r="Q601" i="1"/>
  <c r="Q603" i="1"/>
  <c r="Q605" i="1"/>
  <c r="Q607" i="1"/>
  <c r="Q609" i="1"/>
  <c r="Q612" i="1"/>
  <c r="Q616" i="1"/>
  <c r="Q620" i="1"/>
  <c r="Q624" i="1"/>
  <c r="Q628" i="1"/>
  <c r="Q632" i="1"/>
  <c r="K637" i="1"/>
  <c r="K636" i="1"/>
  <c r="P645" i="1"/>
  <c r="I645" i="1"/>
  <c r="Q653" i="1"/>
  <c r="Q656" i="1"/>
  <c r="I591" i="1"/>
  <c r="I636" i="1"/>
  <c r="Q636" i="1" s="1"/>
  <c r="K644" i="1"/>
  <c r="K655" i="1"/>
  <c r="P655" i="1"/>
  <c r="Q655" i="1" s="1"/>
  <c r="Q530" i="1" l="1"/>
  <c r="Q639" i="1"/>
  <c r="Q512" i="1"/>
  <c r="Q541" i="1"/>
  <c r="Q565" i="1"/>
  <c r="Q501" i="1"/>
  <c r="Q591" i="1"/>
  <c r="Q514" i="1"/>
  <c r="Q557" i="1"/>
  <c r="Q638" i="1"/>
  <c r="Q577" i="1"/>
  <c r="Q545" i="1"/>
  <c r="Q502" i="1"/>
  <c r="O482" i="1"/>
  <c r="P482" i="1" s="1"/>
  <c r="Q520" i="1"/>
  <c r="Q492" i="1"/>
  <c r="Q572" i="1"/>
  <c r="Q554" i="1"/>
  <c r="Q493" i="1"/>
  <c r="Q517" i="1"/>
  <c r="Q507" i="1"/>
  <c r="Q539" i="1"/>
  <c r="Q523" i="1"/>
  <c r="H482" i="1"/>
  <c r="I482" i="1" s="1"/>
  <c r="Q645" i="1"/>
  <c r="Q637" i="1"/>
  <c r="Q544" i="1"/>
  <c r="Q536" i="1"/>
  <c r="Q482" i="1" l="1"/>
  <c r="R482" i="1" s="1"/>
  <c r="N480" i="1" l="1"/>
  <c r="K480" i="1"/>
  <c r="H480" i="1"/>
  <c r="I480" i="1" s="1"/>
  <c r="N479" i="1"/>
  <c r="O479" i="1" s="1"/>
  <c r="P479" i="1" s="1"/>
  <c r="K479" i="1"/>
  <c r="H479" i="1"/>
  <c r="I479" i="1" s="1"/>
  <c r="B479" i="1"/>
  <c r="N478" i="1"/>
  <c r="O478" i="1" s="1"/>
  <c r="P478" i="1" s="1"/>
  <c r="K478" i="1"/>
  <c r="H478" i="1"/>
  <c r="I478" i="1" s="1"/>
  <c r="B478" i="1"/>
  <c r="N477" i="1"/>
  <c r="O477" i="1" s="1"/>
  <c r="P477" i="1" s="1"/>
  <c r="K477" i="1"/>
  <c r="H477" i="1"/>
  <c r="I477" i="1" s="1"/>
  <c r="N476" i="1"/>
  <c r="O476" i="1" s="1"/>
  <c r="P476" i="1" s="1"/>
  <c r="K476" i="1"/>
  <c r="H476" i="1"/>
  <c r="I476" i="1" s="1"/>
  <c r="N475" i="1"/>
  <c r="O475" i="1" s="1"/>
  <c r="P475" i="1" s="1"/>
  <c r="K475" i="1"/>
  <c r="H475" i="1"/>
  <c r="I475" i="1" s="1"/>
  <c r="N474" i="1"/>
  <c r="O474" i="1" s="1"/>
  <c r="P474" i="1" s="1"/>
  <c r="K474" i="1"/>
  <c r="H474" i="1"/>
  <c r="I474" i="1" s="1"/>
  <c r="N473" i="1"/>
  <c r="O473" i="1" s="1"/>
  <c r="P473" i="1" s="1"/>
  <c r="K473" i="1"/>
  <c r="H473" i="1"/>
  <c r="I473" i="1" s="1"/>
  <c r="N472" i="1"/>
  <c r="O472" i="1" s="1"/>
  <c r="P472" i="1" s="1"/>
  <c r="K472" i="1"/>
  <c r="H472" i="1"/>
  <c r="I472" i="1" s="1"/>
  <c r="N471" i="1"/>
  <c r="O471" i="1" s="1"/>
  <c r="P471" i="1" s="1"/>
  <c r="K471" i="1"/>
  <c r="H471" i="1"/>
  <c r="I471" i="1" s="1"/>
  <c r="N470" i="1"/>
  <c r="O470" i="1" s="1"/>
  <c r="P470" i="1" s="1"/>
  <c r="K470" i="1"/>
  <c r="H470" i="1"/>
  <c r="I470" i="1" s="1"/>
  <c r="N469" i="1"/>
  <c r="O469" i="1" s="1"/>
  <c r="P469" i="1" s="1"/>
  <c r="K469" i="1"/>
  <c r="H469" i="1"/>
  <c r="I469" i="1" s="1"/>
  <c r="N468" i="1"/>
  <c r="J468" i="1"/>
  <c r="H468" i="1"/>
  <c r="I468" i="1" s="1"/>
  <c r="G468" i="1"/>
  <c r="N467" i="1"/>
  <c r="O467" i="1" s="1"/>
  <c r="P467" i="1" s="1"/>
  <c r="K467" i="1"/>
  <c r="H467" i="1"/>
  <c r="I467" i="1" s="1"/>
  <c r="N466" i="1"/>
  <c r="O466" i="1" s="1"/>
  <c r="P466" i="1" s="1"/>
  <c r="K466" i="1"/>
  <c r="H466" i="1"/>
  <c r="I466" i="1" s="1"/>
  <c r="N465" i="1"/>
  <c r="O465" i="1" s="1"/>
  <c r="P465" i="1" s="1"/>
  <c r="K465" i="1"/>
  <c r="H465" i="1"/>
  <c r="I465" i="1" s="1"/>
  <c r="N464" i="1"/>
  <c r="O464" i="1" s="1"/>
  <c r="P464" i="1" s="1"/>
  <c r="K464" i="1"/>
  <c r="H464" i="1"/>
  <c r="I464" i="1" s="1"/>
  <c r="N463" i="1"/>
  <c r="O463" i="1" s="1"/>
  <c r="P463" i="1" s="1"/>
  <c r="K463" i="1"/>
  <c r="I463" i="1"/>
  <c r="H463" i="1"/>
  <c r="N462" i="1"/>
  <c r="O462" i="1" s="1"/>
  <c r="P462" i="1" s="1"/>
  <c r="K462" i="1"/>
  <c r="I462" i="1"/>
  <c r="H462" i="1"/>
  <c r="N461" i="1"/>
  <c r="O461" i="1" s="1"/>
  <c r="P461" i="1" s="1"/>
  <c r="K461" i="1"/>
  <c r="I461" i="1"/>
  <c r="H461" i="1"/>
  <c r="N460" i="1"/>
  <c r="M460" i="1"/>
  <c r="L460" i="1"/>
  <c r="J460" i="1"/>
  <c r="G460" i="1"/>
  <c r="H460" i="1" s="1"/>
  <c r="I460" i="1" s="1"/>
  <c r="N459" i="1"/>
  <c r="M459" i="1"/>
  <c r="L459" i="1"/>
  <c r="J459" i="1"/>
  <c r="H459" i="1"/>
  <c r="I459" i="1" s="1"/>
  <c r="G459" i="1"/>
  <c r="N458" i="1"/>
  <c r="O458" i="1" s="1"/>
  <c r="P458" i="1" s="1"/>
  <c r="K458" i="1"/>
  <c r="I458" i="1"/>
  <c r="H458" i="1"/>
  <c r="N457" i="1"/>
  <c r="M457" i="1"/>
  <c r="L457" i="1"/>
  <c r="J457" i="1"/>
  <c r="G457" i="1"/>
  <c r="H457" i="1" s="1"/>
  <c r="I457" i="1" s="1"/>
  <c r="N456" i="1"/>
  <c r="O456" i="1" s="1"/>
  <c r="P456" i="1" s="1"/>
  <c r="K456" i="1"/>
  <c r="I456" i="1"/>
  <c r="H456" i="1"/>
  <c r="N455" i="1"/>
  <c r="M455" i="1"/>
  <c r="L455" i="1"/>
  <c r="J455" i="1"/>
  <c r="H455" i="1"/>
  <c r="I455" i="1" s="1"/>
  <c r="G455" i="1"/>
  <c r="N454" i="1"/>
  <c r="O454" i="1" s="1"/>
  <c r="P454" i="1" s="1"/>
  <c r="K454" i="1"/>
  <c r="I454" i="1"/>
  <c r="H454" i="1"/>
  <c r="N453" i="1"/>
  <c r="O453" i="1" s="1"/>
  <c r="P453" i="1" s="1"/>
  <c r="K453" i="1"/>
  <c r="I453" i="1"/>
  <c r="H453" i="1"/>
  <c r="N452" i="1"/>
  <c r="M452" i="1"/>
  <c r="L452" i="1"/>
  <c r="J452" i="1"/>
  <c r="G452" i="1"/>
  <c r="H452" i="1" s="1"/>
  <c r="I452" i="1" s="1"/>
  <c r="N451" i="1"/>
  <c r="J451" i="1"/>
  <c r="K451" i="1" s="1"/>
  <c r="H451" i="1"/>
  <c r="I451" i="1" s="1"/>
  <c r="G451" i="1"/>
  <c r="N450" i="1"/>
  <c r="O450" i="1" s="1"/>
  <c r="P450" i="1" s="1"/>
  <c r="K450" i="1"/>
  <c r="H450" i="1"/>
  <c r="I450" i="1" s="1"/>
  <c r="N449" i="1"/>
  <c r="M449" i="1"/>
  <c r="L449" i="1"/>
  <c r="J449" i="1"/>
  <c r="H449" i="1"/>
  <c r="I449" i="1" s="1"/>
  <c r="G449" i="1"/>
  <c r="M448" i="1"/>
  <c r="N448" i="1" s="1"/>
  <c r="L448" i="1"/>
  <c r="J448" i="1"/>
  <c r="H448" i="1"/>
  <c r="I448" i="1" s="1"/>
  <c r="N447" i="1"/>
  <c r="O447" i="1" s="1"/>
  <c r="P447" i="1" s="1"/>
  <c r="K447" i="1"/>
  <c r="H447" i="1"/>
  <c r="I447" i="1" s="1"/>
  <c r="B447" i="1"/>
  <c r="N446" i="1"/>
  <c r="O446" i="1" s="1"/>
  <c r="P446" i="1" s="1"/>
  <c r="K446" i="1"/>
  <c r="H446" i="1"/>
  <c r="I446" i="1" s="1"/>
  <c r="B446" i="1"/>
  <c r="N445" i="1"/>
  <c r="O445" i="1" s="1"/>
  <c r="P445" i="1" s="1"/>
  <c r="K445" i="1"/>
  <c r="G445" i="1"/>
  <c r="H445" i="1" s="1"/>
  <c r="I445" i="1" s="1"/>
  <c r="N444" i="1"/>
  <c r="O444" i="1" s="1"/>
  <c r="P444" i="1" s="1"/>
  <c r="K444" i="1"/>
  <c r="G444" i="1"/>
  <c r="H444" i="1" s="1"/>
  <c r="I444" i="1" s="1"/>
  <c r="N443" i="1"/>
  <c r="O443" i="1" s="1"/>
  <c r="P443" i="1" s="1"/>
  <c r="K443" i="1"/>
  <c r="H443" i="1"/>
  <c r="I443" i="1" s="1"/>
  <c r="B443" i="1"/>
  <c r="N442" i="1"/>
  <c r="O442" i="1" s="1"/>
  <c r="P442" i="1" s="1"/>
  <c r="K442" i="1"/>
  <c r="H442" i="1"/>
  <c r="I442" i="1" s="1"/>
  <c r="B442" i="1"/>
  <c r="N441" i="1"/>
  <c r="O441" i="1" s="1"/>
  <c r="P441" i="1" s="1"/>
  <c r="K441" i="1"/>
  <c r="H441" i="1"/>
  <c r="I441" i="1" s="1"/>
  <c r="B441" i="1"/>
  <c r="N440" i="1"/>
  <c r="O440" i="1" s="1"/>
  <c r="P440" i="1" s="1"/>
  <c r="K440" i="1"/>
  <c r="H440" i="1"/>
  <c r="I440" i="1" s="1"/>
  <c r="N439" i="1"/>
  <c r="O439" i="1" s="1"/>
  <c r="P439" i="1" s="1"/>
  <c r="K439" i="1"/>
  <c r="H439" i="1"/>
  <c r="I439" i="1" s="1"/>
  <c r="B439" i="1"/>
  <c r="N438" i="1"/>
  <c r="O438" i="1" s="1"/>
  <c r="P438" i="1" s="1"/>
  <c r="K438" i="1"/>
  <c r="H438" i="1"/>
  <c r="I438" i="1" s="1"/>
  <c r="B438" i="1"/>
  <c r="N437" i="1"/>
  <c r="O437" i="1" s="1"/>
  <c r="P437" i="1" s="1"/>
  <c r="K437" i="1"/>
  <c r="H437" i="1"/>
  <c r="I437" i="1" s="1"/>
  <c r="N436" i="1"/>
  <c r="O436" i="1" s="1"/>
  <c r="P436" i="1" s="1"/>
  <c r="K436" i="1"/>
  <c r="H436" i="1"/>
  <c r="I436" i="1" s="1"/>
  <c r="N435" i="1"/>
  <c r="O435" i="1" s="1"/>
  <c r="P435" i="1" s="1"/>
  <c r="K435" i="1"/>
  <c r="H435" i="1"/>
  <c r="I435" i="1" s="1"/>
  <c r="B435" i="1"/>
  <c r="N434" i="1"/>
  <c r="O434" i="1" s="1"/>
  <c r="P434" i="1" s="1"/>
  <c r="K434" i="1"/>
  <c r="H434" i="1"/>
  <c r="I434" i="1" s="1"/>
  <c r="B434" i="1"/>
  <c r="N433" i="1"/>
  <c r="O433" i="1" s="1"/>
  <c r="P433" i="1" s="1"/>
  <c r="K433" i="1"/>
  <c r="H433" i="1"/>
  <c r="I433" i="1" s="1"/>
  <c r="N432" i="1"/>
  <c r="O432" i="1" s="1"/>
  <c r="P432" i="1" s="1"/>
  <c r="K432" i="1"/>
  <c r="H432" i="1"/>
  <c r="I432" i="1" s="1"/>
  <c r="N431" i="1"/>
  <c r="O431" i="1" s="1"/>
  <c r="P431" i="1" s="1"/>
  <c r="K431" i="1"/>
  <c r="H431" i="1"/>
  <c r="I431" i="1" s="1"/>
  <c r="N430" i="1"/>
  <c r="O430" i="1" s="1"/>
  <c r="P430" i="1" s="1"/>
  <c r="K430" i="1"/>
  <c r="H430" i="1"/>
  <c r="I430" i="1" s="1"/>
  <c r="N429" i="1"/>
  <c r="O429" i="1" s="1"/>
  <c r="P429" i="1" s="1"/>
  <c r="K429" i="1"/>
  <c r="H429" i="1"/>
  <c r="I429" i="1" s="1"/>
  <c r="N428" i="1"/>
  <c r="O428" i="1" s="1"/>
  <c r="P428" i="1" s="1"/>
  <c r="K428" i="1"/>
  <c r="H428" i="1"/>
  <c r="I428" i="1" s="1"/>
  <c r="N427" i="1"/>
  <c r="O427" i="1" s="1"/>
  <c r="P427" i="1" s="1"/>
  <c r="K427" i="1"/>
  <c r="H427" i="1"/>
  <c r="I427" i="1" s="1"/>
  <c r="B427" i="1"/>
  <c r="N426" i="1"/>
  <c r="O426" i="1" s="1"/>
  <c r="P426" i="1" s="1"/>
  <c r="K426" i="1"/>
  <c r="H426" i="1"/>
  <c r="I426" i="1" s="1"/>
  <c r="B426" i="1"/>
  <c r="N425" i="1"/>
  <c r="O425" i="1" s="1"/>
  <c r="P425" i="1" s="1"/>
  <c r="K425" i="1"/>
  <c r="H425" i="1"/>
  <c r="I425" i="1" s="1"/>
  <c r="N424" i="1"/>
  <c r="O424" i="1" s="1"/>
  <c r="P424" i="1" s="1"/>
  <c r="K424" i="1"/>
  <c r="H424" i="1"/>
  <c r="I424" i="1" s="1"/>
  <c r="B424" i="1"/>
  <c r="N423" i="1"/>
  <c r="O423" i="1" s="1"/>
  <c r="P423" i="1" s="1"/>
  <c r="K423" i="1"/>
  <c r="H423" i="1"/>
  <c r="I423" i="1" s="1"/>
  <c r="B423" i="1"/>
  <c r="N422" i="1"/>
  <c r="O422" i="1" s="1"/>
  <c r="H422" i="1"/>
  <c r="F422" i="1"/>
  <c r="K422" i="1" s="1"/>
  <c r="N421" i="1"/>
  <c r="O421" i="1" s="1"/>
  <c r="P421" i="1" s="1"/>
  <c r="K421" i="1"/>
  <c r="H421" i="1"/>
  <c r="I421" i="1" s="1"/>
  <c r="N420" i="1"/>
  <c r="O420" i="1" s="1"/>
  <c r="P420" i="1" s="1"/>
  <c r="K420" i="1"/>
  <c r="H420" i="1"/>
  <c r="I420" i="1" s="1"/>
  <c r="N419" i="1"/>
  <c r="O419" i="1" s="1"/>
  <c r="P419" i="1" s="1"/>
  <c r="K419" i="1"/>
  <c r="H419" i="1"/>
  <c r="I419" i="1" s="1"/>
  <c r="Q419" i="1" s="1"/>
  <c r="B419" i="1"/>
  <c r="N418" i="1"/>
  <c r="O418" i="1" s="1"/>
  <c r="P418" i="1" s="1"/>
  <c r="K418" i="1"/>
  <c r="H418" i="1"/>
  <c r="I418" i="1" s="1"/>
  <c r="Q418" i="1" s="1"/>
  <c r="B418" i="1"/>
  <c r="N417" i="1"/>
  <c r="O417" i="1" s="1"/>
  <c r="P417" i="1" s="1"/>
  <c r="K417" i="1"/>
  <c r="H417" i="1"/>
  <c r="I417" i="1" s="1"/>
  <c r="Q417" i="1" s="1"/>
  <c r="N416" i="1"/>
  <c r="O416" i="1" s="1"/>
  <c r="H416" i="1"/>
  <c r="F416" i="1"/>
  <c r="N415" i="1"/>
  <c r="O415" i="1" s="1"/>
  <c r="P415" i="1" s="1"/>
  <c r="K415" i="1"/>
  <c r="H415" i="1"/>
  <c r="I415" i="1" s="1"/>
  <c r="N414" i="1"/>
  <c r="O414" i="1" s="1"/>
  <c r="P414" i="1" s="1"/>
  <c r="K414" i="1"/>
  <c r="H414" i="1"/>
  <c r="I414" i="1" s="1"/>
  <c r="N413" i="1"/>
  <c r="O413" i="1" s="1"/>
  <c r="P413" i="1" s="1"/>
  <c r="K413" i="1"/>
  <c r="H413" i="1"/>
  <c r="I413" i="1" s="1"/>
  <c r="B413" i="1"/>
  <c r="N412" i="1"/>
  <c r="O412" i="1" s="1"/>
  <c r="P412" i="1" s="1"/>
  <c r="K412" i="1"/>
  <c r="H412" i="1"/>
  <c r="I412" i="1" s="1"/>
  <c r="B412" i="1"/>
  <c r="N411" i="1"/>
  <c r="O411" i="1" s="1"/>
  <c r="P411" i="1" s="1"/>
  <c r="K411" i="1"/>
  <c r="H411" i="1"/>
  <c r="I411" i="1" s="1"/>
  <c r="N410" i="1"/>
  <c r="O410" i="1" s="1"/>
  <c r="P410" i="1" s="1"/>
  <c r="K410" i="1"/>
  <c r="H410" i="1"/>
  <c r="I410" i="1" s="1"/>
  <c r="N409" i="1"/>
  <c r="O409" i="1" s="1"/>
  <c r="P409" i="1" s="1"/>
  <c r="K409" i="1"/>
  <c r="H409" i="1"/>
  <c r="I409" i="1" s="1"/>
  <c r="N408" i="1"/>
  <c r="O408" i="1" s="1"/>
  <c r="P408" i="1" s="1"/>
  <c r="K408" i="1"/>
  <c r="H408" i="1"/>
  <c r="I408" i="1" s="1"/>
  <c r="N407" i="1"/>
  <c r="O407" i="1" s="1"/>
  <c r="P407" i="1" s="1"/>
  <c r="K407" i="1"/>
  <c r="H407" i="1"/>
  <c r="I407" i="1" s="1"/>
  <c r="N406" i="1"/>
  <c r="O406" i="1" s="1"/>
  <c r="P406" i="1" s="1"/>
  <c r="K406" i="1"/>
  <c r="H406" i="1"/>
  <c r="I406" i="1" s="1"/>
  <c r="N405" i="1"/>
  <c r="O405" i="1" s="1"/>
  <c r="P405" i="1" s="1"/>
  <c r="K405" i="1"/>
  <c r="H405" i="1"/>
  <c r="I405" i="1" s="1"/>
  <c r="N404" i="1"/>
  <c r="O404" i="1" s="1"/>
  <c r="P404" i="1" s="1"/>
  <c r="K404" i="1"/>
  <c r="H404" i="1"/>
  <c r="I404" i="1" s="1"/>
  <c r="B404" i="1"/>
  <c r="N403" i="1"/>
  <c r="O403" i="1" s="1"/>
  <c r="P403" i="1" s="1"/>
  <c r="K403" i="1"/>
  <c r="H403" i="1"/>
  <c r="I403" i="1" s="1"/>
  <c r="B403" i="1"/>
  <c r="N402" i="1"/>
  <c r="O402" i="1" s="1"/>
  <c r="P402" i="1" s="1"/>
  <c r="K402" i="1"/>
  <c r="H402" i="1"/>
  <c r="I402" i="1" s="1"/>
  <c r="B402" i="1"/>
  <c r="N401" i="1"/>
  <c r="O401" i="1" s="1"/>
  <c r="P401" i="1" s="1"/>
  <c r="K401" i="1"/>
  <c r="H401" i="1"/>
  <c r="I401" i="1" s="1"/>
  <c r="B401" i="1"/>
  <c r="N400" i="1"/>
  <c r="O400" i="1" s="1"/>
  <c r="P400" i="1" s="1"/>
  <c r="K400" i="1"/>
  <c r="H400" i="1"/>
  <c r="I400" i="1" s="1"/>
  <c r="N399" i="1"/>
  <c r="O399" i="1" s="1"/>
  <c r="P399" i="1" s="1"/>
  <c r="K399" i="1"/>
  <c r="H399" i="1"/>
  <c r="I399" i="1" s="1"/>
  <c r="N398" i="1"/>
  <c r="O398" i="1" s="1"/>
  <c r="P398" i="1" s="1"/>
  <c r="K398" i="1"/>
  <c r="H398" i="1"/>
  <c r="I398" i="1" s="1"/>
  <c r="N397" i="1"/>
  <c r="O397" i="1" s="1"/>
  <c r="P397" i="1" s="1"/>
  <c r="K397" i="1"/>
  <c r="H397" i="1"/>
  <c r="I397" i="1" s="1"/>
  <c r="N396" i="1"/>
  <c r="O396" i="1" s="1"/>
  <c r="P396" i="1" s="1"/>
  <c r="K396" i="1"/>
  <c r="H396" i="1"/>
  <c r="I396" i="1" s="1"/>
  <c r="B396" i="1"/>
  <c r="N395" i="1"/>
  <c r="O395" i="1" s="1"/>
  <c r="P395" i="1" s="1"/>
  <c r="K395" i="1"/>
  <c r="H395" i="1"/>
  <c r="I395" i="1" s="1"/>
  <c r="B395" i="1"/>
  <c r="B394" i="1"/>
  <c r="N393" i="1"/>
  <c r="O393" i="1" s="1"/>
  <c r="P393" i="1" s="1"/>
  <c r="K393" i="1"/>
  <c r="H393" i="1"/>
  <c r="I393" i="1" s="1"/>
  <c r="B393" i="1"/>
  <c r="N392" i="1"/>
  <c r="O392" i="1" s="1"/>
  <c r="P392" i="1" s="1"/>
  <c r="K392" i="1"/>
  <c r="H392" i="1"/>
  <c r="I392" i="1" s="1"/>
  <c r="N391" i="1"/>
  <c r="O391" i="1" s="1"/>
  <c r="P391" i="1" s="1"/>
  <c r="K391" i="1"/>
  <c r="H391" i="1"/>
  <c r="I391" i="1" s="1"/>
  <c r="N390" i="1"/>
  <c r="O390" i="1" s="1"/>
  <c r="P390" i="1" s="1"/>
  <c r="K390" i="1"/>
  <c r="H390" i="1"/>
  <c r="I390" i="1" s="1"/>
  <c r="N389" i="1"/>
  <c r="O389" i="1" s="1"/>
  <c r="P389" i="1" s="1"/>
  <c r="K389" i="1"/>
  <c r="H389" i="1"/>
  <c r="I389" i="1" s="1"/>
  <c r="Q389" i="1" s="1"/>
  <c r="N388" i="1"/>
  <c r="O388" i="1" s="1"/>
  <c r="P388" i="1" s="1"/>
  <c r="K388" i="1"/>
  <c r="H388" i="1"/>
  <c r="I388" i="1" s="1"/>
  <c r="B388" i="1"/>
  <c r="N387" i="1"/>
  <c r="O387" i="1" s="1"/>
  <c r="P387" i="1" s="1"/>
  <c r="K387" i="1"/>
  <c r="H387" i="1"/>
  <c r="I387" i="1" s="1"/>
  <c r="B387" i="1"/>
  <c r="N386" i="1"/>
  <c r="O386" i="1" s="1"/>
  <c r="P386" i="1" s="1"/>
  <c r="K386" i="1"/>
  <c r="H386" i="1"/>
  <c r="I386" i="1" s="1"/>
  <c r="N385" i="1"/>
  <c r="O385" i="1" s="1"/>
  <c r="P385" i="1" s="1"/>
  <c r="K385" i="1"/>
  <c r="H385" i="1"/>
  <c r="I385" i="1" s="1"/>
  <c r="B385" i="1"/>
  <c r="N384" i="1"/>
  <c r="O384" i="1" s="1"/>
  <c r="P384" i="1" s="1"/>
  <c r="K384" i="1"/>
  <c r="H384" i="1"/>
  <c r="I384" i="1" s="1"/>
  <c r="B384" i="1"/>
  <c r="N383" i="1"/>
  <c r="O383" i="1" s="1"/>
  <c r="P383" i="1" s="1"/>
  <c r="K383" i="1"/>
  <c r="H383" i="1"/>
  <c r="I383" i="1" s="1"/>
  <c r="N382" i="1"/>
  <c r="O382" i="1" s="1"/>
  <c r="P382" i="1" s="1"/>
  <c r="K382" i="1"/>
  <c r="H382" i="1"/>
  <c r="I382" i="1" s="1"/>
  <c r="B382" i="1"/>
  <c r="N381" i="1"/>
  <c r="O381" i="1" s="1"/>
  <c r="P381" i="1" s="1"/>
  <c r="K381" i="1"/>
  <c r="H381" i="1"/>
  <c r="I381" i="1" s="1"/>
  <c r="B381" i="1"/>
  <c r="N380" i="1"/>
  <c r="O380" i="1" s="1"/>
  <c r="P380" i="1" s="1"/>
  <c r="K380" i="1"/>
  <c r="H380" i="1"/>
  <c r="I380" i="1" s="1"/>
  <c r="N379" i="1"/>
  <c r="O379" i="1" s="1"/>
  <c r="P379" i="1" s="1"/>
  <c r="K379" i="1"/>
  <c r="H379" i="1"/>
  <c r="I379" i="1" s="1"/>
  <c r="N378" i="1"/>
  <c r="O378" i="1" s="1"/>
  <c r="P378" i="1" s="1"/>
  <c r="K378" i="1"/>
  <c r="H378" i="1"/>
  <c r="I378" i="1" s="1"/>
  <c r="N377" i="1"/>
  <c r="O377" i="1" s="1"/>
  <c r="P377" i="1" s="1"/>
  <c r="K377" i="1"/>
  <c r="H377" i="1"/>
  <c r="I377" i="1" s="1"/>
  <c r="N376" i="1"/>
  <c r="O376" i="1" s="1"/>
  <c r="P376" i="1" s="1"/>
  <c r="K376" i="1"/>
  <c r="H376" i="1"/>
  <c r="I376" i="1" s="1"/>
  <c r="B376" i="1"/>
  <c r="N375" i="1"/>
  <c r="O375" i="1" s="1"/>
  <c r="P375" i="1" s="1"/>
  <c r="K375" i="1"/>
  <c r="H375" i="1"/>
  <c r="I375" i="1" s="1"/>
  <c r="B375" i="1"/>
  <c r="N374" i="1"/>
  <c r="O374" i="1" s="1"/>
  <c r="P374" i="1" s="1"/>
  <c r="K374" i="1"/>
  <c r="H374" i="1"/>
  <c r="I374" i="1" s="1"/>
  <c r="N373" i="1"/>
  <c r="O373" i="1" s="1"/>
  <c r="P373" i="1" s="1"/>
  <c r="K373" i="1"/>
  <c r="H373" i="1"/>
  <c r="I373" i="1" s="1"/>
  <c r="N372" i="1"/>
  <c r="O372" i="1" s="1"/>
  <c r="P372" i="1" s="1"/>
  <c r="K372" i="1"/>
  <c r="H372" i="1"/>
  <c r="I372" i="1" s="1"/>
  <c r="N371" i="1"/>
  <c r="O371" i="1" s="1"/>
  <c r="P371" i="1" s="1"/>
  <c r="K371" i="1"/>
  <c r="H371" i="1"/>
  <c r="I371" i="1" s="1"/>
  <c r="N370" i="1"/>
  <c r="O370" i="1" s="1"/>
  <c r="P370" i="1" s="1"/>
  <c r="K370" i="1"/>
  <c r="H370" i="1"/>
  <c r="I370" i="1" s="1"/>
  <c r="B370" i="1"/>
  <c r="N369" i="1"/>
  <c r="O369" i="1" s="1"/>
  <c r="P369" i="1" s="1"/>
  <c r="K369" i="1"/>
  <c r="H369" i="1"/>
  <c r="I369" i="1" s="1"/>
  <c r="B369" i="1"/>
  <c r="B368" i="1"/>
  <c r="N367" i="1"/>
  <c r="O367" i="1" s="1"/>
  <c r="P367" i="1" s="1"/>
  <c r="K367" i="1"/>
  <c r="H367" i="1"/>
  <c r="I367" i="1" s="1"/>
  <c r="B367" i="1"/>
  <c r="N366" i="1"/>
  <c r="K366" i="1"/>
  <c r="H366" i="1"/>
  <c r="I366" i="1" s="1"/>
  <c r="O365" i="1"/>
  <c r="P365" i="1" s="1"/>
  <c r="N365" i="1"/>
  <c r="K365" i="1"/>
  <c r="H365" i="1"/>
  <c r="I365" i="1" s="1"/>
  <c r="B365" i="1"/>
  <c r="N364" i="1"/>
  <c r="O364" i="1" s="1"/>
  <c r="P364" i="1" s="1"/>
  <c r="K364" i="1"/>
  <c r="H364" i="1"/>
  <c r="I364" i="1" s="1"/>
  <c r="B364" i="1"/>
  <c r="B363" i="1"/>
  <c r="N362" i="1"/>
  <c r="O362" i="1" s="1"/>
  <c r="P362" i="1" s="1"/>
  <c r="K362" i="1"/>
  <c r="H362" i="1"/>
  <c r="I362" i="1" s="1"/>
  <c r="B362" i="1"/>
  <c r="N361" i="1"/>
  <c r="O361" i="1" s="1"/>
  <c r="P361" i="1" s="1"/>
  <c r="K361" i="1"/>
  <c r="H361" i="1"/>
  <c r="I361" i="1" s="1"/>
  <c r="N360" i="1"/>
  <c r="O360" i="1" s="1"/>
  <c r="P360" i="1" s="1"/>
  <c r="K360" i="1"/>
  <c r="H360" i="1"/>
  <c r="I360" i="1" s="1"/>
  <c r="B360" i="1"/>
  <c r="N359" i="1"/>
  <c r="O359" i="1" s="1"/>
  <c r="P359" i="1" s="1"/>
  <c r="K359" i="1"/>
  <c r="H359" i="1"/>
  <c r="I359" i="1" s="1"/>
  <c r="B359" i="1"/>
  <c r="N358" i="1"/>
  <c r="O358" i="1" s="1"/>
  <c r="H358" i="1"/>
  <c r="F358" i="1"/>
  <c r="N357" i="1"/>
  <c r="O357" i="1" s="1"/>
  <c r="P357" i="1" s="1"/>
  <c r="K357" i="1"/>
  <c r="H357" i="1"/>
  <c r="I357" i="1" s="1"/>
  <c r="B357" i="1"/>
  <c r="N356" i="1"/>
  <c r="O356" i="1" s="1"/>
  <c r="P356" i="1" s="1"/>
  <c r="K356" i="1"/>
  <c r="H356" i="1"/>
  <c r="I356" i="1" s="1"/>
  <c r="B356" i="1"/>
  <c r="N355" i="1"/>
  <c r="O355" i="1" s="1"/>
  <c r="H355" i="1"/>
  <c r="G355" i="1"/>
  <c r="F355" i="1"/>
  <c r="K355" i="1" s="1"/>
  <c r="N354" i="1"/>
  <c r="O354" i="1" s="1"/>
  <c r="G354" i="1"/>
  <c r="H354" i="1" s="1"/>
  <c r="F354" i="1"/>
  <c r="K354" i="1" s="1"/>
  <c r="N353" i="1"/>
  <c r="O353" i="1" s="1"/>
  <c r="H353" i="1"/>
  <c r="I353" i="1" s="1"/>
  <c r="G353" i="1"/>
  <c r="F353" i="1"/>
  <c r="K353" i="1" s="1"/>
  <c r="N352" i="1"/>
  <c r="O352" i="1" s="1"/>
  <c r="P352" i="1" s="1"/>
  <c r="K352" i="1"/>
  <c r="H352" i="1"/>
  <c r="I352" i="1" s="1"/>
  <c r="B352" i="1"/>
  <c r="N351" i="1"/>
  <c r="O351" i="1" s="1"/>
  <c r="P351" i="1" s="1"/>
  <c r="K351" i="1"/>
  <c r="H351" i="1"/>
  <c r="I351" i="1" s="1"/>
  <c r="B351" i="1"/>
  <c r="B350" i="1"/>
  <c r="N349" i="1"/>
  <c r="O349" i="1" s="1"/>
  <c r="P349" i="1" s="1"/>
  <c r="K349" i="1"/>
  <c r="H349" i="1"/>
  <c r="I349" i="1" s="1"/>
  <c r="B349" i="1"/>
  <c r="N348" i="1"/>
  <c r="O348" i="1" s="1"/>
  <c r="P348" i="1" s="1"/>
  <c r="K348" i="1"/>
  <c r="H348" i="1"/>
  <c r="I348" i="1" s="1"/>
  <c r="B348" i="1"/>
  <c r="N347" i="1"/>
  <c r="O347" i="1" s="1"/>
  <c r="P347" i="1" s="1"/>
  <c r="K347" i="1"/>
  <c r="H347" i="1"/>
  <c r="I347" i="1" s="1"/>
  <c r="N346" i="1"/>
  <c r="O346" i="1" s="1"/>
  <c r="P346" i="1" s="1"/>
  <c r="K346" i="1"/>
  <c r="H346" i="1"/>
  <c r="I346" i="1" s="1"/>
  <c r="N345" i="1"/>
  <c r="O345" i="1" s="1"/>
  <c r="P345" i="1" s="1"/>
  <c r="K345" i="1"/>
  <c r="H345" i="1"/>
  <c r="I345" i="1" s="1"/>
  <c r="N344" i="1"/>
  <c r="O344" i="1" s="1"/>
  <c r="P344" i="1" s="1"/>
  <c r="K344" i="1"/>
  <c r="H344" i="1"/>
  <c r="I344" i="1" s="1"/>
  <c r="N343" i="1"/>
  <c r="O343" i="1" s="1"/>
  <c r="P343" i="1" s="1"/>
  <c r="K343" i="1"/>
  <c r="H343" i="1"/>
  <c r="I343" i="1" s="1"/>
  <c r="N342" i="1"/>
  <c r="O342" i="1" s="1"/>
  <c r="P342" i="1" s="1"/>
  <c r="K342" i="1"/>
  <c r="H342" i="1"/>
  <c r="I342" i="1" s="1"/>
  <c r="N341" i="1"/>
  <c r="O341" i="1" s="1"/>
  <c r="P341" i="1" s="1"/>
  <c r="K341" i="1"/>
  <c r="H341" i="1"/>
  <c r="I341" i="1" s="1"/>
  <c r="N340" i="1"/>
  <c r="O340" i="1" s="1"/>
  <c r="P340" i="1" s="1"/>
  <c r="K340" i="1"/>
  <c r="H340" i="1"/>
  <c r="I340" i="1" s="1"/>
  <c r="B340" i="1"/>
  <c r="N339" i="1"/>
  <c r="O339" i="1" s="1"/>
  <c r="P339" i="1" s="1"/>
  <c r="K339" i="1"/>
  <c r="I339" i="1"/>
  <c r="H339" i="1"/>
  <c r="B339" i="1"/>
  <c r="B338" i="1"/>
  <c r="N337" i="1"/>
  <c r="O337" i="1" s="1"/>
  <c r="P337" i="1" s="1"/>
  <c r="K337" i="1"/>
  <c r="H337" i="1"/>
  <c r="I337" i="1" s="1"/>
  <c r="B337" i="1"/>
  <c r="N336" i="1"/>
  <c r="J336" i="1"/>
  <c r="G336" i="1"/>
  <c r="H336" i="1" s="1"/>
  <c r="I336" i="1" s="1"/>
  <c r="N335" i="1"/>
  <c r="O335" i="1" s="1"/>
  <c r="P335" i="1" s="1"/>
  <c r="Q335" i="1" s="1"/>
  <c r="K335" i="1"/>
  <c r="H335" i="1"/>
  <c r="I335" i="1" s="1"/>
  <c r="B335" i="1"/>
  <c r="N334" i="1"/>
  <c r="O334" i="1" s="1"/>
  <c r="P334" i="1" s="1"/>
  <c r="K334" i="1"/>
  <c r="H334" i="1"/>
  <c r="I334" i="1" s="1"/>
  <c r="B334" i="1"/>
  <c r="N333" i="1"/>
  <c r="O333" i="1" s="1"/>
  <c r="P333" i="1" s="1"/>
  <c r="K333" i="1"/>
  <c r="H333" i="1"/>
  <c r="I333" i="1" s="1"/>
  <c r="B333" i="1"/>
  <c r="N332" i="1"/>
  <c r="O332" i="1" s="1"/>
  <c r="P332" i="1" s="1"/>
  <c r="K332" i="1"/>
  <c r="H332" i="1"/>
  <c r="I332" i="1" s="1"/>
  <c r="N331" i="1"/>
  <c r="O331" i="1" s="1"/>
  <c r="P331" i="1" s="1"/>
  <c r="K331" i="1"/>
  <c r="H331" i="1"/>
  <c r="I331" i="1" s="1"/>
  <c r="N330" i="1"/>
  <c r="O330" i="1" s="1"/>
  <c r="P330" i="1" s="1"/>
  <c r="K330" i="1"/>
  <c r="H330" i="1"/>
  <c r="I330" i="1" s="1"/>
  <c r="N329" i="1"/>
  <c r="O329" i="1" s="1"/>
  <c r="P329" i="1" s="1"/>
  <c r="K329" i="1"/>
  <c r="H329" i="1"/>
  <c r="I329" i="1" s="1"/>
  <c r="N328" i="1"/>
  <c r="O328" i="1" s="1"/>
  <c r="P328" i="1" s="1"/>
  <c r="K328" i="1"/>
  <c r="H328" i="1"/>
  <c r="I328" i="1" s="1"/>
  <c r="N327" i="1"/>
  <c r="O327" i="1" s="1"/>
  <c r="P327" i="1" s="1"/>
  <c r="K327" i="1"/>
  <c r="H327" i="1"/>
  <c r="I327" i="1" s="1"/>
  <c r="N326" i="1"/>
  <c r="O326" i="1" s="1"/>
  <c r="P326" i="1" s="1"/>
  <c r="K326" i="1"/>
  <c r="H326" i="1"/>
  <c r="I326" i="1" s="1"/>
  <c r="N325" i="1"/>
  <c r="O325" i="1" s="1"/>
  <c r="P325" i="1" s="1"/>
  <c r="K325" i="1"/>
  <c r="H325" i="1"/>
  <c r="I325" i="1" s="1"/>
  <c r="B325" i="1"/>
  <c r="N324" i="1"/>
  <c r="O324" i="1" s="1"/>
  <c r="P324" i="1" s="1"/>
  <c r="K324" i="1"/>
  <c r="H324" i="1"/>
  <c r="I324" i="1" s="1"/>
  <c r="B324" i="1"/>
  <c r="B323" i="1"/>
  <c r="N322" i="1"/>
  <c r="O322" i="1" s="1"/>
  <c r="P322" i="1" s="1"/>
  <c r="K322" i="1"/>
  <c r="H322" i="1"/>
  <c r="I322" i="1" s="1"/>
  <c r="B322" i="1"/>
  <c r="N321" i="1"/>
  <c r="O321" i="1" s="1"/>
  <c r="P321" i="1" s="1"/>
  <c r="K321" i="1"/>
  <c r="H321" i="1"/>
  <c r="I321" i="1" s="1"/>
  <c r="N320" i="1"/>
  <c r="O320" i="1" s="1"/>
  <c r="P320" i="1" s="1"/>
  <c r="K320" i="1"/>
  <c r="H320" i="1"/>
  <c r="I320" i="1" s="1"/>
  <c r="N319" i="1"/>
  <c r="O319" i="1" s="1"/>
  <c r="P319" i="1" s="1"/>
  <c r="K319" i="1"/>
  <c r="H319" i="1"/>
  <c r="I319" i="1" s="1"/>
  <c r="B319" i="1"/>
  <c r="N318" i="1"/>
  <c r="O318" i="1" s="1"/>
  <c r="P318" i="1" s="1"/>
  <c r="K318" i="1"/>
  <c r="H318" i="1"/>
  <c r="I318" i="1" s="1"/>
  <c r="B318" i="1"/>
  <c r="N317" i="1"/>
  <c r="O317" i="1" s="1"/>
  <c r="P317" i="1" s="1"/>
  <c r="K317" i="1"/>
  <c r="H317" i="1"/>
  <c r="I317" i="1" s="1"/>
  <c r="N316" i="1"/>
  <c r="O316" i="1" s="1"/>
  <c r="P316" i="1" s="1"/>
  <c r="K316" i="1"/>
  <c r="H316" i="1"/>
  <c r="I316" i="1" s="1"/>
  <c r="N315" i="1"/>
  <c r="O315" i="1" s="1"/>
  <c r="P315" i="1" s="1"/>
  <c r="K315" i="1"/>
  <c r="H315" i="1"/>
  <c r="I315" i="1" s="1"/>
  <c r="B315" i="1"/>
  <c r="N314" i="1"/>
  <c r="O314" i="1" s="1"/>
  <c r="P314" i="1" s="1"/>
  <c r="K314" i="1"/>
  <c r="H314" i="1"/>
  <c r="I314" i="1" s="1"/>
  <c r="B314" i="1"/>
  <c r="N313" i="1"/>
  <c r="O313" i="1" s="1"/>
  <c r="P313" i="1" s="1"/>
  <c r="K313" i="1"/>
  <c r="H313" i="1"/>
  <c r="I313" i="1" s="1"/>
  <c r="N312" i="1"/>
  <c r="O312" i="1" s="1"/>
  <c r="P312" i="1" s="1"/>
  <c r="K312" i="1"/>
  <c r="H312" i="1"/>
  <c r="I312" i="1" s="1"/>
  <c r="N311" i="1"/>
  <c r="O311" i="1" s="1"/>
  <c r="P311" i="1" s="1"/>
  <c r="K311" i="1"/>
  <c r="H311" i="1"/>
  <c r="I311" i="1" s="1"/>
  <c r="B311" i="1"/>
  <c r="N310" i="1"/>
  <c r="O310" i="1" s="1"/>
  <c r="P310" i="1" s="1"/>
  <c r="K310" i="1"/>
  <c r="H310" i="1"/>
  <c r="I310" i="1" s="1"/>
  <c r="B310" i="1"/>
  <c r="N309" i="1"/>
  <c r="O309" i="1" s="1"/>
  <c r="P309" i="1" s="1"/>
  <c r="K309" i="1"/>
  <c r="H309" i="1"/>
  <c r="I309" i="1" s="1"/>
  <c r="B309" i="1"/>
  <c r="N308" i="1"/>
  <c r="O308" i="1" s="1"/>
  <c r="P308" i="1" s="1"/>
  <c r="K308" i="1"/>
  <c r="H308" i="1"/>
  <c r="I308" i="1" s="1"/>
  <c r="B308" i="1"/>
  <c r="N307" i="1"/>
  <c r="O307" i="1" s="1"/>
  <c r="P307" i="1" s="1"/>
  <c r="K307" i="1"/>
  <c r="H307" i="1"/>
  <c r="I307" i="1" s="1"/>
  <c r="N306" i="1"/>
  <c r="O306" i="1" s="1"/>
  <c r="H306" i="1"/>
  <c r="F306" i="1"/>
  <c r="N305" i="1"/>
  <c r="O305" i="1" s="1"/>
  <c r="P305" i="1" s="1"/>
  <c r="K305" i="1"/>
  <c r="H305" i="1"/>
  <c r="I305" i="1" s="1"/>
  <c r="B305" i="1"/>
  <c r="N304" i="1"/>
  <c r="O304" i="1" s="1"/>
  <c r="P304" i="1" s="1"/>
  <c r="K304" i="1"/>
  <c r="H304" i="1"/>
  <c r="I304" i="1" s="1"/>
  <c r="B304" i="1"/>
  <c r="N303" i="1"/>
  <c r="O303" i="1" s="1"/>
  <c r="P303" i="1" s="1"/>
  <c r="K303" i="1"/>
  <c r="H303" i="1"/>
  <c r="I303" i="1" s="1"/>
  <c r="N302" i="1"/>
  <c r="O302" i="1" s="1"/>
  <c r="P302" i="1" s="1"/>
  <c r="K302" i="1"/>
  <c r="H302" i="1"/>
  <c r="I302" i="1" s="1"/>
  <c r="B302" i="1"/>
  <c r="N301" i="1"/>
  <c r="O301" i="1" s="1"/>
  <c r="P301" i="1" s="1"/>
  <c r="K301" i="1"/>
  <c r="H301" i="1"/>
  <c r="I301" i="1" s="1"/>
  <c r="B301" i="1"/>
  <c r="N300" i="1"/>
  <c r="O300" i="1" s="1"/>
  <c r="P300" i="1" s="1"/>
  <c r="K300" i="1"/>
  <c r="H300" i="1"/>
  <c r="I300" i="1" s="1"/>
  <c r="B300" i="1"/>
  <c r="N299" i="1"/>
  <c r="O299" i="1" s="1"/>
  <c r="H299" i="1"/>
  <c r="F299" i="1"/>
  <c r="K299" i="1" s="1"/>
  <c r="N298" i="1"/>
  <c r="O298" i="1" s="1"/>
  <c r="H298" i="1"/>
  <c r="N297" i="1"/>
  <c r="O297" i="1" s="1"/>
  <c r="H297" i="1"/>
  <c r="N296" i="1"/>
  <c r="O296" i="1" s="1"/>
  <c r="H296" i="1"/>
  <c r="F296" i="1"/>
  <c r="N295" i="1"/>
  <c r="O295" i="1" s="1"/>
  <c r="H295" i="1"/>
  <c r="F295" i="1"/>
  <c r="F298" i="1" s="1"/>
  <c r="I298" i="1" s="1"/>
  <c r="N294" i="1"/>
  <c r="O294" i="1" s="1"/>
  <c r="P294" i="1" s="1"/>
  <c r="K294" i="1"/>
  <c r="I294" i="1"/>
  <c r="H294" i="1"/>
  <c r="N293" i="1"/>
  <c r="O293" i="1" s="1"/>
  <c r="P293" i="1" s="1"/>
  <c r="K293" i="1"/>
  <c r="H293" i="1"/>
  <c r="I293" i="1" s="1"/>
  <c r="B293" i="1"/>
  <c r="N292" i="1"/>
  <c r="O292" i="1" s="1"/>
  <c r="H292" i="1"/>
  <c r="N291" i="1"/>
  <c r="O291" i="1" s="1"/>
  <c r="H291" i="1"/>
  <c r="N290" i="1"/>
  <c r="O290" i="1" s="1"/>
  <c r="H290" i="1"/>
  <c r="N289" i="1"/>
  <c r="O289" i="1" s="1"/>
  <c r="H289" i="1"/>
  <c r="N288" i="1"/>
  <c r="O288" i="1" s="1"/>
  <c r="H288" i="1"/>
  <c r="N287" i="1"/>
  <c r="O287" i="1" s="1"/>
  <c r="H287" i="1"/>
  <c r="F287" i="1"/>
  <c r="F289" i="1" s="1"/>
  <c r="N286" i="1"/>
  <c r="O286" i="1" s="1"/>
  <c r="P286" i="1" s="1"/>
  <c r="K286" i="1"/>
  <c r="H286" i="1"/>
  <c r="I286" i="1" s="1"/>
  <c r="B286" i="1"/>
  <c r="N285" i="1"/>
  <c r="O285" i="1" s="1"/>
  <c r="H285" i="1"/>
  <c r="N284" i="1"/>
  <c r="O284" i="1" s="1"/>
  <c r="H284" i="1"/>
  <c r="N283" i="1"/>
  <c r="O283" i="1" s="1"/>
  <c r="H283" i="1"/>
  <c r="N282" i="1"/>
  <c r="O282" i="1" s="1"/>
  <c r="H282" i="1"/>
  <c r="N281" i="1"/>
  <c r="O281" i="1" s="1"/>
  <c r="H281" i="1"/>
  <c r="N280" i="1"/>
  <c r="O280" i="1" s="1"/>
  <c r="H280" i="1"/>
  <c r="F280" i="1"/>
  <c r="F281" i="1" s="1"/>
  <c r="N279" i="1"/>
  <c r="O279" i="1" s="1"/>
  <c r="P279" i="1" s="1"/>
  <c r="K279" i="1"/>
  <c r="I279" i="1"/>
  <c r="H279" i="1"/>
  <c r="B279" i="1"/>
  <c r="N278" i="1"/>
  <c r="O278" i="1" s="1"/>
  <c r="P278" i="1" s="1"/>
  <c r="K278" i="1"/>
  <c r="H278" i="1"/>
  <c r="I278" i="1" s="1"/>
  <c r="B278" i="1"/>
  <c r="N277" i="1"/>
  <c r="O277" i="1" s="1"/>
  <c r="H277" i="1"/>
  <c r="F277" i="1"/>
  <c r="K277" i="1" s="1"/>
  <c r="N276" i="1"/>
  <c r="O276" i="1" s="1"/>
  <c r="H276" i="1"/>
  <c r="N275" i="1"/>
  <c r="O275" i="1" s="1"/>
  <c r="H275" i="1"/>
  <c r="O274" i="1"/>
  <c r="N274" i="1"/>
  <c r="H274" i="1"/>
  <c r="F274" i="1"/>
  <c r="K274" i="1" s="1"/>
  <c r="N273" i="1"/>
  <c r="O273" i="1" s="1"/>
  <c r="H273" i="1"/>
  <c r="F273" i="1"/>
  <c r="K273" i="1" s="1"/>
  <c r="N272" i="1"/>
  <c r="O272" i="1" s="1"/>
  <c r="P272" i="1" s="1"/>
  <c r="K272" i="1"/>
  <c r="H272" i="1"/>
  <c r="I272" i="1" s="1"/>
  <c r="N271" i="1"/>
  <c r="O271" i="1" s="1"/>
  <c r="P271" i="1" s="1"/>
  <c r="K271" i="1"/>
  <c r="H271" i="1"/>
  <c r="I271" i="1" s="1"/>
  <c r="B271" i="1"/>
  <c r="N270" i="1"/>
  <c r="O270" i="1" s="1"/>
  <c r="P270" i="1" s="1"/>
  <c r="K270" i="1"/>
  <c r="H270" i="1"/>
  <c r="I270" i="1" s="1"/>
  <c r="B270" i="1"/>
  <c r="N269" i="1"/>
  <c r="O269" i="1" s="1"/>
  <c r="P269" i="1" s="1"/>
  <c r="K269" i="1"/>
  <c r="H269" i="1"/>
  <c r="I269" i="1" s="1"/>
  <c r="B269" i="1"/>
  <c r="N268" i="1"/>
  <c r="O268" i="1" s="1"/>
  <c r="P268" i="1" s="1"/>
  <c r="K268" i="1"/>
  <c r="H268" i="1"/>
  <c r="I268" i="1" s="1"/>
  <c r="B268" i="1"/>
  <c r="N267" i="1"/>
  <c r="O267" i="1" s="1"/>
  <c r="H267" i="1"/>
  <c r="F267" i="1"/>
  <c r="K267" i="1" s="1"/>
  <c r="N266" i="1"/>
  <c r="O266" i="1" s="1"/>
  <c r="P266" i="1" s="1"/>
  <c r="K266" i="1"/>
  <c r="H266" i="1"/>
  <c r="I266" i="1" s="1"/>
  <c r="B266" i="1"/>
  <c r="N265" i="1"/>
  <c r="O265" i="1" s="1"/>
  <c r="P265" i="1" s="1"/>
  <c r="K265" i="1"/>
  <c r="H265" i="1"/>
  <c r="I265" i="1" s="1"/>
  <c r="B265" i="1"/>
  <c r="N264" i="1"/>
  <c r="O264" i="1" s="1"/>
  <c r="P264" i="1" s="1"/>
  <c r="K264" i="1"/>
  <c r="H264" i="1"/>
  <c r="I264" i="1" s="1"/>
  <c r="N263" i="1"/>
  <c r="O263" i="1" s="1"/>
  <c r="P263" i="1" s="1"/>
  <c r="K263" i="1"/>
  <c r="H263" i="1"/>
  <c r="I263" i="1" s="1"/>
  <c r="N262" i="1"/>
  <c r="O262" i="1" s="1"/>
  <c r="P262" i="1" s="1"/>
  <c r="K262" i="1"/>
  <c r="H262" i="1"/>
  <c r="I262" i="1" s="1"/>
  <c r="N261" i="1"/>
  <c r="O261" i="1" s="1"/>
  <c r="P261" i="1" s="1"/>
  <c r="K261" i="1"/>
  <c r="H261" i="1"/>
  <c r="I261" i="1" s="1"/>
  <c r="N260" i="1"/>
  <c r="O260" i="1" s="1"/>
  <c r="P260" i="1" s="1"/>
  <c r="K260" i="1"/>
  <c r="H260" i="1"/>
  <c r="I260" i="1" s="1"/>
  <c r="N259" i="1"/>
  <c r="O259" i="1" s="1"/>
  <c r="P259" i="1" s="1"/>
  <c r="K259" i="1"/>
  <c r="H259" i="1"/>
  <c r="I259" i="1" s="1"/>
  <c r="B259" i="1"/>
  <c r="N258" i="1"/>
  <c r="O258" i="1" s="1"/>
  <c r="P258" i="1" s="1"/>
  <c r="K258" i="1"/>
  <c r="H258" i="1"/>
  <c r="I258" i="1" s="1"/>
  <c r="B258" i="1"/>
  <c r="N257" i="1"/>
  <c r="O257" i="1" s="1"/>
  <c r="P257" i="1" s="1"/>
  <c r="K257" i="1"/>
  <c r="H257" i="1"/>
  <c r="I257" i="1" s="1"/>
  <c r="N256" i="1"/>
  <c r="O256" i="1" s="1"/>
  <c r="P256" i="1" s="1"/>
  <c r="K256" i="1"/>
  <c r="H256" i="1"/>
  <c r="I256" i="1" s="1"/>
  <c r="N255" i="1"/>
  <c r="O255" i="1" s="1"/>
  <c r="P255" i="1" s="1"/>
  <c r="K255" i="1"/>
  <c r="H255" i="1"/>
  <c r="I255" i="1" s="1"/>
  <c r="N254" i="1"/>
  <c r="O254" i="1" s="1"/>
  <c r="P254" i="1" s="1"/>
  <c r="K254" i="1"/>
  <c r="H254" i="1"/>
  <c r="I254" i="1" s="1"/>
  <c r="B254" i="1"/>
  <c r="N253" i="1"/>
  <c r="O253" i="1" s="1"/>
  <c r="P253" i="1" s="1"/>
  <c r="K253" i="1"/>
  <c r="H253" i="1"/>
  <c r="I253" i="1" s="1"/>
  <c r="B253" i="1"/>
  <c r="N252" i="1"/>
  <c r="O252" i="1" s="1"/>
  <c r="P252" i="1" s="1"/>
  <c r="K252" i="1"/>
  <c r="H252" i="1"/>
  <c r="I252" i="1" s="1"/>
  <c r="N251" i="1"/>
  <c r="O251" i="1" s="1"/>
  <c r="P251" i="1" s="1"/>
  <c r="K251" i="1"/>
  <c r="H251" i="1"/>
  <c r="I251" i="1" s="1"/>
  <c r="N250" i="1"/>
  <c r="O250" i="1" s="1"/>
  <c r="P250" i="1" s="1"/>
  <c r="K250" i="1"/>
  <c r="H250" i="1"/>
  <c r="I250" i="1" s="1"/>
  <c r="N249" i="1"/>
  <c r="O249" i="1" s="1"/>
  <c r="P249" i="1" s="1"/>
  <c r="K249" i="1"/>
  <c r="H249" i="1"/>
  <c r="I249" i="1" s="1"/>
  <c r="N248" i="1"/>
  <c r="O248" i="1" s="1"/>
  <c r="P248" i="1" s="1"/>
  <c r="K248" i="1"/>
  <c r="H248" i="1"/>
  <c r="I248" i="1" s="1"/>
  <c r="N247" i="1"/>
  <c r="O247" i="1" s="1"/>
  <c r="P247" i="1" s="1"/>
  <c r="K247" i="1"/>
  <c r="H247" i="1"/>
  <c r="I247" i="1" s="1"/>
  <c r="B247" i="1"/>
  <c r="N246" i="1"/>
  <c r="O246" i="1" s="1"/>
  <c r="P246" i="1" s="1"/>
  <c r="K246" i="1"/>
  <c r="H246" i="1"/>
  <c r="I246" i="1" s="1"/>
  <c r="B246" i="1"/>
  <c r="B245" i="1"/>
  <c r="N244" i="1"/>
  <c r="O244" i="1" s="1"/>
  <c r="P244" i="1" s="1"/>
  <c r="K244" i="1"/>
  <c r="H244" i="1"/>
  <c r="I244" i="1" s="1"/>
  <c r="B244" i="1"/>
  <c r="N243" i="1"/>
  <c r="O243" i="1" s="1"/>
  <c r="P243" i="1" s="1"/>
  <c r="K243" i="1"/>
  <c r="H243" i="1"/>
  <c r="I243" i="1" s="1"/>
  <c r="N242" i="1"/>
  <c r="O242" i="1" s="1"/>
  <c r="P242" i="1" s="1"/>
  <c r="K242" i="1"/>
  <c r="H242" i="1"/>
  <c r="I242" i="1" s="1"/>
  <c r="B242" i="1"/>
  <c r="N241" i="1"/>
  <c r="O241" i="1" s="1"/>
  <c r="P241" i="1" s="1"/>
  <c r="K241" i="1"/>
  <c r="H241" i="1"/>
  <c r="I241" i="1" s="1"/>
  <c r="B241" i="1"/>
  <c r="N240" i="1"/>
  <c r="O240" i="1" s="1"/>
  <c r="P240" i="1" s="1"/>
  <c r="K240" i="1"/>
  <c r="H240" i="1"/>
  <c r="I240" i="1" s="1"/>
  <c r="N239" i="1"/>
  <c r="O239" i="1" s="1"/>
  <c r="P239" i="1" s="1"/>
  <c r="K239" i="1"/>
  <c r="H239" i="1"/>
  <c r="I239" i="1" s="1"/>
  <c r="N238" i="1"/>
  <c r="O238" i="1" s="1"/>
  <c r="P238" i="1" s="1"/>
  <c r="K238" i="1"/>
  <c r="H238" i="1"/>
  <c r="I238" i="1" s="1"/>
  <c r="B238" i="1"/>
  <c r="N237" i="1"/>
  <c r="O237" i="1" s="1"/>
  <c r="P237" i="1" s="1"/>
  <c r="K237" i="1"/>
  <c r="H237" i="1"/>
  <c r="I237" i="1" s="1"/>
  <c r="B237" i="1"/>
  <c r="N236" i="1"/>
  <c r="O236" i="1" s="1"/>
  <c r="P236" i="1" s="1"/>
  <c r="K236" i="1"/>
  <c r="H236" i="1"/>
  <c r="I236" i="1" s="1"/>
  <c r="N235" i="1"/>
  <c r="O235" i="1" s="1"/>
  <c r="P235" i="1" s="1"/>
  <c r="K235" i="1"/>
  <c r="H235" i="1"/>
  <c r="I235" i="1" s="1"/>
  <c r="B235" i="1"/>
  <c r="N234" i="1"/>
  <c r="O234" i="1" s="1"/>
  <c r="P234" i="1" s="1"/>
  <c r="K234" i="1"/>
  <c r="H234" i="1"/>
  <c r="I234" i="1" s="1"/>
  <c r="B234" i="1"/>
  <c r="N233" i="1"/>
  <c r="O233" i="1" s="1"/>
  <c r="P233" i="1" s="1"/>
  <c r="K233" i="1"/>
  <c r="H233" i="1"/>
  <c r="I233" i="1" s="1"/>
  <c r="N232" i="1"/>
  <c r="O232" i="1" s="1"/>
  <c r="P232" i="1" s="1"/>
  <c r="K232" i="1"/>
  <c r="H232" i="1"/>
  <c r="I232" i="1" s="1"/>
  <c r="N231" i="1"/>
  <c r="O231" i="1" s="1"/>
  <c r="P231" i="1" s="1"/>
  <c r="K231" i="1"/>
  <c r="H231" i="1"/>
  <c r="I231" i="1" s="1"/>
  <c r="N230" i="1"/>
  <c r="O230" i="1" s="1"/>
  <c r="P230" i="1" s="1"/>
  <c r="K230" i="1"/>
  <c r="H230" i="1"/>
  <c r="I230" i="1" s="1"/>
  <c r="N229" i="1"/>
  <c r="O229" i="1" s="1"/>
  <c r="P229" i="1" s="1"/>
  <c r="K229" i="1"/>
  <c r="H229" i="1"/>
  <c r="I229" i="1" s="1"/>
  <c r="N228" i="1"/>
  <c r="O228" i="1" s="1"/>
  <c r="P228" i="1" s="1"/>
  <c r="K228" i="1"/>
  <c r="H228" i="1"/>
  <c r="I228" i="1" s="1"/>
  <c r="B228" i="1"/>
  <c r="N227" i="1"/>
  <c r="O227" i="1" s="1"/>
  <c r="P227" i="1" s="1"/>
  <c r="K227" i="1"/>
  <c r="H227" i="1"/>
  <c r="I227" i="1" s="1"/>
  <c r="B227" i="1"/>
  <c r="N226" i="1"/>
  <c r="O226" i="1" s="1"/>
  <c r="P226" i="1" s="1"/>
  <c r="K226" i="1"/>
  <c r="H226" i="1"/>
  <c r="I226" i="1" s="1"/>
  <c r="N225" i="1"/>
  <c r="O225" i="1" s="1"/>
  <c r="P225" i="1" s="1"/>
  <c r="K225" i="1"/>
  <c r="H225" i="1"/>
  <c r="I225" i="1" s="1"/>
  <c r="N224" i="1"/>
  <c r="O224" i="1" s="1"/>
  <c r="P224" i="1" s="1"/>
  <c r="K224" i="1"/>
  <c r="H224" i="1"/>
  <c r="I224" i="1" s="1"/>
  <c r="B224" i="1"/>
  <c r="N223" i="1"/>
  <c r="O223" i="1" s="1"/>
  <c r="P223" i="1" s="1"/>
  <c r="K223" i="1"/>
  <c r="H223" i="1"/>
  <c r="I223" i="1" s="1"/>
  <c r="B223" i="1"/>
  <c r="N222" i="1"/>
  <c r="O222" i="1" s="1"/>
  <c r="P222" i="1" s="1"/>
  <c r="K222" i="1"/>
  <c r="H222" i="1"/>
  <c r="I222" i="1" s="1"/>
  <c r="N221" i="1"/>
  <c r="O221" i="1" s="1"/>
  <c r="P221" i="1" s="1"/>
  <c r="K221" i="1"/>
  <c r="H221" i="1"/>
  <c r="I221" i="1" s="1"/>
  <c r="Q221" i="1" s="1"/>
  <c r="N220" i="1"/>
  <c r="O220" i="1" s="1"/>
  <c r="P220" i="1" s="1"/>
  <c r="K220" i="1"/>
  <c r="H220" i="1"/>
  <c r="I220" i="1" s="1"/>
  <c r="N219" i="1"/>
  <c r="O219" i="1" s="1"/>
  <c r="P219" i="1" s="1"/>
  <c r="K219" i="1"/>
  <c r="H219" i="1"/>
  <c r="I219" i="1" s="1"/>
  <c r="N218" i="1"/>
  <c r="O218" i="1" s="1"/>
  <c r="P218" i="1" s="1"/>
  <c r="K218" i="1"/>
  <c r="H218" i="1"/>
  <c r="I218" i="1" s="1"/>
  <c r="N217" i="1"/>
  <c r="O217" i="1" s="1"/>
  <c r="P217" i="1" s="1"/>
  <c r="K217" i="1"/>
  <c r="H217" i="1"/>
  <c r="I217" i="1" s="1"/>
  <c r="N216" i="1"/>
  <c r="O216" i="1" s="1"/>
  <c r="P216" i="1" s="1"/>
  <c r="K216" i="1"/>
  <c r="H216" i="1"/>
  <c r="I216" i="1" s="1"/>
  <c r="N215" i="1"/>
  <c r="O215" i="1" s="1"/>
  <c r="P215" i="1" s="1"/>
  <c r="K215" i="1"/>
  <c r="H215" i="1"/>
  <c r="I215" i="1" s="1"/>
  <c r="B215" i="1"/>
  <c r="N214" i="1"/>
  <c r="O214" i="1" s="1"/>
  <c r="P214" i="1" s="1"/>
  <c r="K214" i="1"/>
  <c r="H214" i="1"/>
  <c r="I214" i="1" s="1"/>
  <c r="B214" i="1"/>
  <c r="N213" i="1"/>
  <c r="O213" i="1" s="1"/>
  <c r="P213" i="1" s="1"/>
  <c r="K213" i="1"/>
  <c r="H213" i="1"/>
  <c r="I213" i="1" s="1"/>
  <c r="N212" i="1"/>
  <c r="O212" i="1" s="1"/>
  <c r="P212" i="1" s="1"/>
  <c r="K212" i="1"/>
  <c r="H212" i="1"/>
  <c r="I212" i="1" s="1"/>
  <c r="N211" i="1"/>
  <c r="O211" i="1" s="1"/>
  <c r="P211" i="1" s="1"/>
  <c r="K211" i="1"/>
  <c r="H211" i="1"/>
  <c r="I211" i="1" s="1"/>
  <c r="N210" i="1"/>
  <c r="O210" i="1" s="1"/>
  <c r="P210" i="1" s="1"/>
  <c r="K210" i="1"/>
  <c r="H210" i="1"/>
  <c r="I210" i="1" s="1"/>
  <c r="B210" i="1"/>
  <c r="N209" i="1"/>
  <c r="O209" i="1" s="1"/>
  <c r="P209" i="1" s="1"/>
  <c r="K209" i="1"/>
  <c r="H209" i="1"/>
  <c r="I209" i="1" s="1"/>
  <c r="B209" i="1"/>
  <c r="N208" i="1"/>
  <c r="O208" i="1" s="1"/>
  <c r="P208" i="1" s="1"/>
  <c r="K208" i="1"/>
  <c r="H208" i="1"/>
  <c r="I208" i="1" s="1"/>
  <c r="B208" i="1"/>
  <c r="N207" i="1"/>
  <c r="O207" i="1" s="1"/>
  <c r="P207" i="1" s="1"/>
  <c r="K207" i="1"/>
  <c r="H207" i="1"/>
  <c r="I207" i="1" s="1"/>
  <c r="B207" i="1"/>
  <c r="B206" i="1"/>
  <c r="N205" i="1"/>
  <c r="O205" i="1" s="1"/>
  <c r="P205" i="1" s="1"/>
  <c r="K205" i="1"/>
  <c r="H205" i="1"/>
  <c r="I205" i="1" s="1"/>
  <c r="B205" i="1"/>
  <c r="N204" i="1"/>
  <c r="O204" i="1" s="1"/>
  <c r="P204" i="1" s="1"/>
  <c r="K204" i="1"/>
  <c r="H204" i="1"/>
  <c r="I204" i="1" s="1"/>
  <c r="N203" i="1"/>
  <c r="O203" i="1" s="1"/>
  <c r="P203" i="1" s="1"/>
  <c r="K203" i="1"/>
  <c r="H203" i="1"/>
  <c r="I203" i="1" s="1"/>
  <c r="N202" i="1"/>
  <c r="O202" i="1" s="1"/>
  <c r="P202" i="1" s="1"/>
  <c r="K202" i="1"/>
  <c r="H202" i="1"/>
  <c r="I202" i="1" s="1"/>
  <c r="B202" i="1"/>
  <c r="N201" i="1"/>
  <c r="O201" i="1" s="1"/>
  <c r="P201" i="1" s="1"/>
  <c r="K201" i="1"/>
  <c r="H201" i="1"/>
  <c r="I201" i="1" s="1"/>
  <c r="B201" i="1"/>
  <c r="N200" i="1"/>
  <c r="O200" i="1" s="1"/>
  <c r="P200" i="1" s="1"/>
  <c r="K200" i="1"/>
  <c r="H200" i="1"/>
  <c r="I200" i="1" s="1"/>
  <c r="N199" i="1"/>
  <c r="O199" i="1" s="1"/>
  <c r="P199" i="1" s="1"/>
  <c r="K199" i="1"/>
  <c r="H199" i="1"/>
  <c r="I199" i="1" s="1"/>
  <c r="B199" i="1"/>
  <c r="N198" i="1"/>
  <c r="O198" i="1" s="1"/>
  <c r="P198" i="1" s="1"/>
  <c r="K198" i="1"/>
  <c r="H198" i="1"/>
  <c r="I198" i="1" s="1"/>
  <c r="B198" i="1"/>
  <c r="N197" i="1"/>
  <c r="O197" i="1" s="1"/>
  <c r="P197" i="1" s="1"/>
  <c r="K197" i="1"/>
  <c r="H197" i="1"/>
  <c r="I197" i="1" s="1"/>
  <c r="N196" i="1"/>
  <c r="O196" i="1" s="1"/>
  <c r="P196" i="1" s="1"/>
  <c r="K196" i="1"/>
  <c r="H196" i="1"/>
  <c r="I196" i="1" s="1"/>
  <c r="N195" i="1"/>
  <c r="O195" i="1" s="1"/>
  <c r="P195" i="1" s="1"/>
  <c r="K195" i="1"/>
  <c r="H195" i="1"/>
  <c r="I195" i="1" s="1"/>
  <c r="B195" i="1"/>
  <c r="N194" i="1"/>
  <c r="O194" i="1" s="1"/>
  <c r="P194" i="1" s="1"/>
  <c r="K194" i="1"/>
  <c r="H194" i="1"/>
  <c r="I194" i="1" s="1"/>
  <c r="B194" i="1"/>
  <c r="N193" i="1"/>
  <c r="O193" i="1" s="1"/>
  <c r="P193" i="1" s="1"/>
  <c r="K193" i="1"/>
  <c r="H193" i="1"/>
  <c r="I193" i="1" s="1"/>
  <c r="N192" i="1"/>
  <c r="O192" i="1" s="1"/>
  <c r="P192" i="1" s="1"/>
  <c r="K192" i="1"/>
  <c r="H192" i="1"/>
  <c r="I192" i="1" s="1"/>
  <c r="B192" i="1"/>
  <c r="N191" i="1"/>
  <c r="O191" i="1" s="1"/>
  <c r="P191" i="1" s="1"/>
  <c r="K191" i="1"/>
  <c r="H191" i="1"/>
  <c r="I191" i="1" s="1"/>
  <c r="B191" i="1"/>
  <c r="N190" i="1"/>
  <c r="O190" i="1" s="1"/>
  <c r="P190" i="1" s="1"/>
  <c r="K190" i="1"/>
  <c r="H190" i="1"/>
  <c r="I190" i="1" s="1"/>
  <c r="N189" i="1"/>
  <c r="O189" i="1" s="1"/>
  <c r="P189" i="1" s="1"/>
  <c r="K189" i="1"/>
  <c r="H189" i="1"/>
  <c r="I189" i="1" s="1"/>
  <c r="B189" i="1"/>
  <c r="N188" i="1"/>
  <c r="O188" i="1" s="1"/>
  <c r="P188" i="1" s="1"/>
  <c r="K188" i="1"/>
  <c r="H188" i="1"/>
  <c r="I188" i="1" s="1"/>
  <c r="B188" i="1"/>
  <c r="N187" i="1"/>
  <c r="O187" i="1" s="1"/>
  <c r="P187" i="1" s="1"/>
  <c r="K187" i="1"/>
  <c r="H187" i="1"/>
  <c r="I187" i="1" s="1"/>
  <c r="B187" i="1"/>
  <c r="N186" i="1"/>
  <c r="O186" i="1" s="1"/>
  <c r="P186" i="1" s="1"/>
  <c r="K186" i="1"/>
  <c r="H186" i="1"/>
  <c r="I186" i="1" s="1"/>
  <c r="B186" i="1"/>
  <c r="N185" i="1"/>
  <c r="O185" i="1" s="1"/>
  <c r="P185" i="1" s="1"/>
  <c r="K185" i="1"/>
  <c r="H185" i="1"/>
  <c r="I185" i="1" s="1"/>
  <c r="N184" i="1"/>
  <c r="O184" i="1" s="1"/>
  <c r="P184" i="1" s="1"/>
  <c r="K184" i="1"/>
  <c r="H184" i="1"/>
  <c r="I184" i="1" s="1"/>
  <c r="B184" i="1"/>
  <c r="N183" i="1"/>
  <c r="O183" i="1" s="1"/>
  <c r="P183" i="1" s="1"/>
  <c r="K183" i="1"/>
  <c r="H183" i="1"/>
  <c r="I183" i="1" s="1"/>
  <c r="B183" i="1"/>
  <c r="N182" i="1"/>
  <c r="O182" i="1" s="1"/>
  <c r="P182" i="1" s="1"/>
  <c r="K182" i="1"/>
  <c r="H182" i="1"/>
  <c r="I182" i="1" s="1"/>
  <c r="N181" i="1"/>
  <c r="O181" i="1" s="1"/>
  <c r="P181" i="1" s="1"/>
  <c r="K181" i="1"/>
  <c r="H181" i="1"/>
  <c r="I181" i="1" s="1"/>
  <c r="B181" i="1"/>
  <c r="N180" i="1"/>
  <c r="O180" i="1" s="1"/>
  <c r="P180" i="1" s="1"/>
  <c r="K180" i="1"/>
  <c r="H180" i="1"/>
  <c r="I180" i="1" s="1"/>
  <c r="B180" i="1"/>
  <c r="N179" i="1"/>
  <c r="O179" i="1" s="1"/>
  <c r="P179" i="1" s="1"/>
  <c r="K179" i="1"/>
  <c r="H179" i="1"/>
  <c r="I179" i="1" s="1"/>
  <c r="N178" i="1"/>
  <c r="O178" i="1" s="1"/>
  <c r="P178" i="1" s="1"/>
  <c r="K178" i="1"/>
  <c r="H178" i="1"/>
  <c r="I178" i="1" s="1"/>
  <c r="N177" i="1"/>
  <c r="O177" i="1" s="1"/>
  <c r="P177" i="1" s="1"/>
  <c r="K177" i="1"/>
  <c r="H177" i="1"/>
  <c r="I177" i="1" s="1"/>
  <c r="B177" i="1"/>
  <c r="N176" i="1"/>
  <c r="O176" i="1" s="1"/>
  <c r="P176" i="1" s="1"/>
  <c r="K176" i="1"/>
  <c r="H176" i="1"/>
  <c r="I176" i="1" s="1"/>
  <c r="B176" i="1"/>
  <c r="N175" i="1"/>
  <c r="O175" i="1" s="1"/>
  <c r="P175" i="1" s="1"/>
  <c r="K175" i="1"/>
  <c r="H175" i="1"/>
  <c r="I175" i="1" s="1"/>
  <c r="N174" i="1"/>
  <c r="O174" i="1" s="1"/>
  <c r="P174" i="1" s="1"/>
  <c r="K174" i="1"/>
  <c r="H174" i="1"/>
  <c r="I174" i="1" s="1"/>
  <c r="B174" i="1"/>
  <c r="N173" i="1"/>
  <c r="O173" i="1" s="1"/>
  <c r="P173" i="1" s="1"/>
  <c r="K173" i="1"/>
  <c r="H173" i="1"/>
  <c r="I173" i="1" s="1"/>
  <c r="B173" i="1"/>
  <c r="N172" i="1"/>
  <c r="O172" i="1" s="1"/>
  <c r="H172" i="1"/>
  <c r="F172" i="1"/>
  <c r="N171" i="1"/>
  <c r="O171" i="1" s="1"/>
  <c r="P171" i="1" s="1"/>
  <c r="K171" i="1"/>
  <c r="H171" i="1"/>
  <c r="I171" i="1" s="1"/>
  <c r="B171" i="1"/>
  <c r="N170" i="1"/>
  <c r="O170" i="1" s="1"/>
  <c r="P170" i="1" s="1"/>
  <c r="K170" i="1"/>
  <c r="H170" i="1"/>
  <c r="I170" i="1" s="1"/>
  <c r="B170" i="1"/>
  <c r="N169" i="1"/>
  <c r="O169" i="1" s="1"/>
  <c r="P169" i="1" s="1"/>
  <c r="K169" i="1"/>
  <c r="H169" i="1"/>
  <c r="I169" i="1" s="1"/>
  <c r="N168" i="1"/>
  <c r="O168" i="1" s="1"/>
  <c r="P168" i="1" s="1"/>
  <c r="K168" i="1"/>
  <c r="H168" i="1"/>
  <c r="I168" i="1" s="1"/>
  <c r="B168" i="1"/>
  <c r="N167" i="1"/>
  <c r="O167" i="1" s="1"/>
  <c r="P167" i="1" s="1"/>
  <c r="K167" i="1"/>
  <c r="H167" i="1"/>
  <c r="I167" i="1" s="1"/>
  <c r="B167" i="1"/>
  <c r="N166" i="1"/>
  <c r="O166" i="1" s="1"/>
  <c r="H166" i="1"/>
  <c r="F166" i="1"/>
  <c r="K166" i="1" s="1"/>
  <c r="N165" i="1"/>
  <c r="O165" i="1" s="1"/>
  <c r="P165" i="1" s="1"/>
  <c r="K165" i="1"/>
  <c r="H165" i="1"/>
  <c r="I165" i="1" s="1"/>
  <c r="B165" i="1"/>
  <c r="N164" i="1"/>
  <c r="O164" i="1" s="1"/>
  <c r="P164" i="1" s="1"/>
  <c r="K164" i="1"/>
  <c r="H164" i="1"/>
  <c r="I164" i="1" s="1"/>
  <c r="B164" i="1"/>
  <c r="N163" i="1"/>
  <c r="O163" i="1" s="1"/>
  <c r="P163" i="1" s="1"/>
  <c r="K163" i="1"/>
  <c r="H163" i="1"/>
  <c r="I163" i="1" s="1"/>
  <c r="N162" i="1"/>
  <c r="O162" i="1" s="1"/>
  <c r="P162" i="1" s="1"/>
  <c r="K162" i="1"/>
  <c r="H162" i="1"/>
  <c r="I162" i="1" s="1"/>
  <c r="N161" i="1"/>
  <c r="O161" i="1" s="1"/>
  <c r="P161" i="1" s="1"/>
  <c r="K161" i="1"/>
  <c r="H161" i="1"/>
  <c r="I161" i="1" s="1"/>
  <c r="B161" i="1"/>
  <c r="N160" i="1"/>
  <c r="O160" i="1" s="1"/>
  <c r="P160" i="1" s="1"/>
  <c r="K160" i="1"/>
  <c r="H160" i="1"/>
  <c r="I160" i="1" s="1"/>
  <c r="B160" i="1"/>
  <c r="N159" i="1"/>
  <c r="O159" i="1" s="1"/>
  <c r="P159" i="1" s="1"/>
  <c r="K159" i="1"/>
  <c r="H159" i="1"/>
  <c r="I159" i="1" s="1"/>
  <c r="N158" i="1"/>
  <c r="O158" i="1" s="1"/>
  <c r="P158" i="1" s="1"/>
  <c r="K158" i="1"/>
  <c r="H158" i="1"/>
  <c r="I158" i="1" s="1"/>
  <c r="B158" i="1"/>
  <c r="N157" i="1"/>
  <c r="O157" i="1" s="1"/>
  <c r="P157" i="1" s="1"/>
  <c r="K157" i="1"/>
  <c r="H157" i="1"/>
  <c r="I157" i="1" s="1"/>
  <c r="B157" i="1"/>
  <c r="N156" i="1"/>
  <c r="O156" i="1" s="1"/>
  <c r="H156" i="1"/>
  <c r="F156" i="1"/>
  <c r="O155" i="1"/>
  <c r="P155" i="1" s="1"/>
  <c r="O154" i="1"/>
  <c r="F154" i="1"/>
  <c r="N153" i="1"/>
  <c r="O153" i="1" s="1"/>
  <c r="P153" i="1" s="1"/>
  <c r="K153" i="1"/>
  <c r="H153" i="1"/>
  <c r="I153" i="1" s="1"/>
  <c r="B153" i="1"/>
  <c r="N152" i="1"/>
  <c r="O152" i="1" s="1"/>
  <c r="P152" i="1" s="1"/>
  <c r="K152" i="1"/>
  <c r="H152" i="1"/>
  <c r="I152" i="1" s="1"/>
  <c r="B152" i="1"/>
  <c r="B151" i="1"/>
  <c r="N150" i="1"/>
  <c r="O150" i="1" s="1"/>
  <c r="P150" i="1" s="1"/>
  <c r="K150" i="1"/>
  <c r="H150" i="1"/>
  <c r="I150" i="1" s="1"/>
  <c r="B150" i="1"/>
  <c r="N149" i="1"/>
  <c r="O149" i="1" s="1"/>
  <c r="P149" i="1" s="1"/>
  <c r="K149" i="1"/>
  <c r="H149" i="1"/>
  <c r="I149" i="1" s="1"/>
  <c r="N148" i="1"/>
  <c r="O148" i="1" s="1"/>
  <c r="P148" i="1" s="1"/>
  <c r="K148" i="1"/>
  <c r="H148" i="1"/>
  <c r="I148" i="1" s="1"/>
  <c r="B148" i="1"/>
  <c r="N147" i="1"/>
  <c r="O147" i="1" s="1"/>
  <c r="P147" i="1" s="1"/>
  <c r="K147" i="1"/>
  <c r="H147" i="1"/>
  <c r="I147" i="1" s="1"/>
  <c r="B147" i="1"/>
  <c r="N146" i="1"/>
  <c r="O146" i="1" s="1"/>
  <c r="P146" i="1" s="1"/>
  <c r="K146" i="1"/>
  <c r="H146" i="1"/>
  <c r="I146" i="1" s="1"/>
  <c r="N145" i="1"/>
  <c r="O145" i="1" s="1"/>
  <c r="P145" i="1" s="1"/>
  <c r="K145" i="1"/>
  <c r="H145" i="1"/>
  <c r="I145" i="1" s="1"/>
  <c r="B145" i="1"/>
  <c r="N144" i="1"/>
  <c r="O144" i="1" s="1"/>
  <c r="P144" i="1" s="1"/>
  <c r="K144" i="1"/>
  <c r="H144" i="1"/>
  <c r="I144" i="1" s="1"/>
  <c r="B144" i="1"/>
  <c r="N143" i="1"/>
  <c r="O143" i="1" s="1"/>
  <c r="P143" i="1" s="1"/>
  <c r="K143" i="1"/>
  <c r="H143" i="1"/>
  <c r="I143" i="1" s="1"/>
  <c r="N142" i="1"/>
  <c r="O142" i="1" s="1"/>
  <c r="P142" i="1" s="1"/>
  <c r="K142" i="1"/>
  <c r="H142" i="1"/>
  <c r="I142" i="1" s="1"/>
  <c r="B142" i="1"/>
  <c r="N141" i="1"/>
  <c r="O141" i="1" s="1"/>
  <c r="P141" i="1" s="1"/>
  <c r="K141" i="1"/>
  <c r="H141" i="1"/>
  <c r="I141" i="1" s="1"/>
  <c r="B141" i="1"/>
  <c r="N140" i="1"/>
  <c r="O140" i="1" s="1"/>
  <c r="H140" i="1"/>
  <c r="F140" i="1"/>
  <c r="K140" i="1" s="1"/>
  <c r="N139" i="1"/>
  <c r="O139" i="1" s="1"/>
  <c r="P139" i="1" s="1"/>
  <c r="K139" i="1"/>
  <c r="I139" i="1"/>
  <c r="H139" i="1"/>
  <c r="N138" i="1"/>
  <c r="O138" i="1" s="1"/>
  <c r="P138" i="1" s="1"/>
  <c r="K138" i="1"/>
  <c r="I138" i="1"/>
  <c r="H138" i="1"/>
  <c r="B138" i="1"/>
  <c r="N137" i="1"/>
  <c r="O137" i="1" s="1"/>
  <c r="P137" i="1" s="1"/>
  <c r="K137" i="1"/>
  <c r="H137" i="1"/>
  <c r="I137" i="1" s="1"/>
  <c r="B137" i="1"/>
  <c r="N136" i="1"/>
  <c r="O136" i="1" s="1"/>
  <c r="H136" i="1"/>
  <c r="F136" i="1"/>
  <c r="K136" i="1" s="1"/>
  <c r="N135" i="1"/>
  <c r="O135" i="1" s="1"/>
  <c r="P135" i="1" s="1"/>
  <c r="K135" i="1"/>
  <c r="H135" i="1"/>
  <c r="I135" i="1" s="1"/>
  <c r="B135" i="1"/>
  <c r="N134" i="1"/>
  <c r="O134" i="1" s="1"/>
  <c r="P134" i="1" s="1"/>
  <c r="K134" i="1"/>
  <c r="H134" i="1"/>
  <c r="I134" i="1" s="1"/>
  <c r="B134" i="1"/>
  <c r="N133" i="1"/>
  <c r="O133" i="1" s="1"/>
  <c r="H133" i="1"/>
  <c r="F133" i="1"/>
  <c r="K133" i="1" s="1"/>
  <c r="N132" i="1"/>
  <c r="O132" i="1" s="1"/>
  <c r="P132" i="1" s="1"/>
  <c r="K132" i="1"/>
  <c r="I132" i="1"/>
  <c r="H132" i="1"/>
  <c r="B132" i="1"/>
  <c r="N131" i="1"/>
  <c r="O131" i="1" s="1"/>
  <c r="P131" i="1" s="1"/>
  <c r="K131" i="1"/>
  <c r="H131" i="1"/>
  <c r="I131" i="1" s="1"/>
  <c r="B131" i="1"/>
  <c r="N130" i="1"/>
  <c r="O130" i="1" s="1"/>
  <c r="H130" i="1"/>
  <c r="F130" i="1"/>
  <c r="N129" i="1"/>
  <c r="O129" i="1" s="1"/>
  <c r="P129" i="1" s="1"/>
  <c r="K129" i="1"/>
  <c r="H129" i="1"/>
  <c r="I129" i="1" s="1"/>
  <c r="B129" i="1"/>
  <c r="N128" i="1"/>
  <c r="O128" i="1" s="1"/>
  <c r="P128" i="1" s="1"/>
  <c r="K128" i="1"/>
  <c r="H128" i="1"/>
  <c r="I128" i="1" s="1"/>
  <c r="B128" i="1"/>
  <c r="N127" i="1"/>
  <c r="O127" i="1" s="1"/>
  <c r="P127" i="1" s="1"/>
  <c r="K127" i="1"/>
  <c r="H127" i="1"/>
  <c r="I127" i="1" s="1"/>
  <c r="B127" i="1"/>
  <c r="N126" i="1"/>
  <c r="O126" i="1" s="1"/>
  <c r="P126" i="1" s="1"/>
  <c r="K126" i="1"/>
  <c r="H126" i="1"/>
  <c r="I126" i="1" s="1"/>
  <c r="B126" i="1"/>
  <c r="N125" i="1"/>
  <c r="O125" i="1" s="1"/>
  <c r="H125" i="1"/>
  <c r="F125" i="1"/>
  <c r="K125" i="1" s="1"/>
  <c r="N124" i="1"/>
  <c r="O124" i="1" s="1"/>
  <c r="P124" i="1" s="1"/>
  <c r="K124" i="1"/>
  <c r="H124" i="1"/>
  <c r="I124" i="1" s="1"/>
  <c r="B124" i="1"/>
  <c r="N123" i="1"/>
  <c r="O123" i="1" s="1"/>
  <c r="P123" i="1" s="1"/>
  <c r="K123" i="1"/>
  <c r="H123" i="1"/>
  <c r="I123" i="1" s="1"/>
  <c r="B123" i="1"/>
  <c r="N122" i="1"/>
  <c r="O122" i="1" s="1"/>
  <c r="P122" i="1" s="1"/>
  <c r="K122" i="1"/>
  <c r="H122" i="1"/>
  <c r="I122" i="1" s="1"/>
  <c r="N121" i="1"/>
  <c r="O121" i="1" s="1"/>
  <c r="P121" i="1" s="1"/>
  <c r="K121" i="1"/>
  <c r="H121" i="1"/>
  <c r="I121" i="1" s="1"/>
  <c r="B121" i="1"/>
  <c r="N120" i="1"/>
  <c r="O120" i="1" s="1"/>
  <c r="P120" i="1" s="1"/>
  <c r="K120" i="1"/>
  <c r="H120" i="1"/>
  <c r="I120" i="1" s="1"/>
  <c r="Q120" i="1" s="1"/>
  <c r="B120" i="1"/>
  <c r="B119" i="1"/>
  <c r="N118" i="1"/>
  <c r="O118" i="1" s="1"/>
  <c r="P118" i="1" s="1"/>
  <c r="K118" i="1"/>
  <c r="H118" i="1"/>
  <c r="I118" i="1" s="1"/>
  <c r="B118" i="1"/>
  <c r="N117" i="1"/>
  <c r="O117" i="1" s="1"/>
  <c r="P117" i="1" s="1"/>
  <c r="Q117" i="1" s="1"/>
  <c r="N116" i="1"/>
  <c r="O116" i="1" s="1"/>
  <c r="P116" i="1" s="1"/>
  <c r="K116" i="1"/>
  <c r="H116" i="1"/>
  <c r="I116" i="1" s="1"/>
  <c r="N115" i="1"/>
  <c r="O115" i="1" s="1"/>
  <c r="P115" i="1" s="1"/>
  <c r="K115" i="1"/>
  <c r="H115" i="1"/>
  <c r="I115" i="1" s="1"/>
  <c r="B115" i="1"/>
  <c r="N114" i="1"/>
  <c r="O114" i="1" s="1"/>
  <c r="P114" i="1" s="1"/>
  <c r="K114" i="1"/>
  <c r="H114" i="1"/>
  <c r="I114" i="1" s="1"/>
  <c r="B114" i="1"/>
  <c r="N113" i="1"/>
  <c r="O113" i="1" s="1"/>
  <c r="P113" i="1" s="1"/>
  <c r="K113" i="1"/>
  <c r="H113" i="1"/>
  <c r="I113" i="1" s="1"/>
  <c r="N112" i="1"/>
  <c r="O112" i="1" s="1"/>
  <c r="P112" i="1" s="1"/>
  <c r="K112" i="1"/>
  <c r="H112" i="1"/>
  <c r="I112" i="1" s="1"/>
  <c r="N111" i="1"/>
  <c r="O111" i="1" s="1"/>
  <c r="P111" i="1" s="1"/>
  <c r="K111" i="1"/>
  <c r="H111" i="1"/>
  <c r="I111" i="1" s="1"/>
  <c r="B111" i="1"/>
  <c r="N110" i="1"/>
  <c r="O110" i="1" s="1"/>
  <c r="P110" i="1" s="1"/>
  <c r="K110" i="1"/>
  <c r="H110" i="1"/>
  <c r="I110" i="1" s="1"/>
  <c r="B110" i="1"/>
  <c r="N109" i="1"/>
  <c r="O109" i="1" s="1"/>
  <c r="P109" i="1" s="1"/>
  <c r="K109" i="1"/>
  <c r="H109" i="1"/>
  <c r="I109" i="1" s="1"/>
  <c r="N108" i="1"/>
  <c r="O108" i="1" s="1"/>
  <c r="P108" i="1" s="1"/>
  <c r="K108" i="1"/>
  <c r="H108" i="1"/>
  <c r="I108" i="1" s="1"/>
  <c r="B108" i="1"/>
  <c r="N107" i="1"/>
  <c r="O107" i="1" s="1"/>
  <c r="P107" i="1" s="1"/>
  <c r="K107" i="1"/>
  <c r="H107" i="1"/>
  <c r="I107" i="1" s="1"/>
  <c r="B107" i="1"/>
  <c r="N106" i="1"/>
  <c r="J106" i="1"/>
  <c r="K106" i="1" s="1"/>
  <c r="H106" i="1"/>
  <c r="I106" i="1" s="1"/>
  <c r="N105" i="1"/>
  <c r="O105" i="1" s="1"/>
  <c r="P105" i="1" s="1"/>
  <c r="K105" i="1"/>
  <c r="H105" i="1"/>
  <c r="I105" i="1" s="1"/>
  <c r="B105" i="1"/>
  <c r="N104" i="1"/>
  <c r="O104" i="1" s="1"/>
  <c r="P104" i="1" s="1"/>
  <c r="K104" i="1"/>
  <c r="H104" i="1"/>
  <c r="I104" i="1" s="1"/>
  <c r="B104" i="1"/>
  <c r="B103" i="1"/>
  <c r="N102" i="1"/>
  <c r="O102" i="1" s="1"/>
  <c r="P102" i="1" s="1"/>
  <c r="K102" i="1"/>
  <c r="H102" i="1"/>
  <c r="I102" i="1" s="1"/>
  <c r="B102" i="1"/>
  <c r="N101" i="1"/>
  <c r="O101" i="1" s="1"/>
  <c r="P101" i="1" s="1"/>
  <c r="K101" i="1"/>
  <c r="H101" i="1"/>
  <c r="I101" i="1" s="1"/>
  <c r="N100" i="1"/>
  <c r="O100" i="1" s="1"/>
  <c r="P100" i="1" s="1"/>
  <c r="K100" i="1"/>
  <c r="H100" i="1"/>
  <c r="I100" i="1" s="1"/>
  <c r="B100" i="1"/>
  <c r="N99" i="1"/>
  <c r="O99" i="1" s="1"/>
  <c r="P99" i="1" s="1"/>
  <c r="K99" i="1"/>
  <c r="H99" i="1"/>
  <c r="I99" i="1" s="1"/>
  <c r="B99" i="1"/>
  <c r="N98" i="1"/>
  <c r="O98" i="1" s="1"/>
  <c r="P98" i="1" s="1"/>
  <c r="K98" i="1"/>
  <c r="H98" i="1"/>
  <c r="I98" i="1" s="1"/>
  <c r="B98" i="1"/>
  <c r="N97" i="1"/>
  <c r="O97" i="1" s="1"/>
  <c r="P97" i="1" s="1"/>
  <c r="K97" i="1"/>
  <c r="H97" i="1"/>
  <c r="I97" i="1" s="1"/>
  <c r="B97" i="1"/>
  <c r="N96" i="1"/>
  <c r="O96" i="1" s="1"/>
  <c r="H96" i="1"/>
  <c r="F96" i="1"/>
  <c r="K96" i="1" s="1"/>
  <c r="N95" i="1"/>
  <c r="O95" i="1" s="1"/>
  <c r="H95" i="1"/>
  <c r="F95" i="1"/>
  <c r="K95" i="1" s="1"/>
  <c r="N94" i="1"/>
  <c r="O94" i="1" s="1"/>
  <c r="P94" i="1" s="1"/>
  <c r="K94" i="1"/>
  <c r="H94" i="1"/>
  <c r="I94" i="1" s="1"/>
  <c r="N93" i="1"/>
  <c r="O93" i="1" s="1"/>
  <c r="P93" i="1" s="1"/>
  <c r="K93" i="1"/>
  <c r="H93" i="1"/>
  <c r="I93" i="1" s="1"/>
  <c r="B93" i="1"/>
  <c r="N92" i="1"/>
  <c r="O92" i="1" s="1"/>
  <c r="P92" i="1" s="1"/>
  <c r="K92" i="1"/>
  <c r="H92" i="1"/>
  <c r="I92" i="1" s="1"/>
  <c r="B92" i="1"/>
  <c r="B91" i="1"/>
  <c r="N90" i="1"/>
  <c r="O90" i="1" s="1"/>
  <c r="P90" i="1" s="1"/>
  <c r="K90" i="1"/>
  <c r="H90" i="1"/>
  <c r="I90" i="1" s="1"/>
  <c r="B90" i="1"/>
  <c r="N89" i="1"/>
  <c r="O89" i="1" s="1"/>
  <c r="H89" i="1"/>
  <c r="F89" i="1"/>
  <c r="K89" i="1" s="1"/>
  <c r="N88" i="1"/>
  <c r="O88" i="1" s="1"/>
  <c r="P88" i="1" s="1"/>
  <c r="K88" i="1"/>
  <c r="H88" i="1"/>
  <c r="I88" i="1" s="1"/>
  <c r="B88" i="1"/>
  <c r="N87" i="1"/>
  <c r="O87" i="1" s="1"/>
  <c r="P87" i="1" s="1"/>
  <c r="K87" i="1"/>
  <c r="H87" i="1"/>
  <c r="I87" i="1" s="1"/>
  <c r="B87" i="1"/>
  <c r="N86" i="1"/>
  <c r="O86" i="1" s="1"/>
  <c r="P86" i="1" s="1"/>
  <c r="K86" i="1"/>
  <c r="H86" i="1"/>
  <c r="I86" i="1" s="1"/>
  <c r="N85" i="1"/>
  <c r="O85" i="1" s="1"/>
  <c r="P85" i="1" s="1"/>
  <c r="K85" i="1"/>
  <c r="H85" i="1"/>
  <c r="I85" i="1" s="1"/>
  <c r="B85" i="1"/>
  <c r="N84" i="1"/>
  <c r="O84" i="1" s="1"/>
  <c r="P84" i="1" s="1"/>
  <c r="K84" i="1"/>
  <c r="H84" i="1"/>
  <c r="I84" i="1" s="1"/>
  <c r="B84" i="1"/>
  <c r="N83" i="1"/>
  <c r="O83" i="1" s="1"/>
  <c r="P83" i="1" s="1"/>
  <c r="K83" i="1"/>
  <c r="H83" i="1"/>
  <c r="I83" i="1" s="1"/>
  <c r="N82" i="1"/>
  <c r="O82" i="1" s="1"/>
  <c r="P82" i="1" s="1"/>
  <c r="K82" i="1"/>
  <c r="H82" i="1"/>
  <c r="I82" i="1" s="1"/>
  <c r="B82" i="1"/>
  <c r="N81" i="1"/>
  <c r="O81" i="1" s="1"/>
  <c r="P81" i="1" s="1"/>
  <c r="K81" i="1"/>
  <c r="H81" i="1"/>
  <c r="I81" i="1" s="1"/>
  <c r="B81" i="1"/>
  <c r="N80" i="1"/>
  <c r="O80" i="1" s="1"/>
  <c r="P80" i="1" s="1"/>
  <c r="K80" i="1"/>
  <c r="H80" i="1"/>
  <c r="I80" i="1" s="1"/>
  <c r="N79" i="1"/>
  <c r="O79" i="1" s="1"/>
  <c r="P79" i="1" s="1"/>
  <c r="K79" i="1"/>
  <c r="H79" i="1"/>
  <c r="I79" i="1" s="1"/>
  <c r="B79" i="1"/>
  <c r="N78" i="1"/>
  <c r="O78" i="1" s="1"/>
  <c r="P78" i="1" s="1"/>
  <c r="K78" i="1"/>
  <c r="H78" i="1"/>
  <c r="I78" i="1" s="1"/>
  <c r="B78" i="1"/>
  <c r="N77" i="1"/>
  <c r="O77" i="1" s="1"/>
  <c r="H77" i="1"/>
  <c r="F77" i="1"/>
  <c r="K77" i="1" s="1"/>
  <c r="N76" i="1"/>
  <c r="O76" i="1" s="1"/>
  <c r="H76" i="1"/>
  <c r="F76" i="1"/>
  <c r="N75" i="1"/>
  <c r="O75" i="1" s="1"/>
  <c r="H75" i="1"/>
  <c r="F75" i="1"/>
  <c r="K75" i="1" s="1"/>
  <c r="N74" i="1"/>
  <c r="O74" i="1" s="1"/>
  <c r="H74" i="1"/>
  <c r="F74" i="1"/>
  <c r="N73" i="1"/>
  <c r="O73" i="1" s="1"/>
  <c r="P73" i="1" s="1"/>
  <c r="K73" i="1"/>
  <c r="H73" i="1"/>
  <c r="I73" i="1" s="1"/>
  <c r="B73" i="1"/>
  <c r="N72" i="1"/>
  <c r="O72" i="1" s="1"/>
  <c r="P72" i="1" s="1"/>
  <c r="K72" i="1"/>
  <c r="H72" i="1"/>
  <c r="I72" i="1" s="1"/>
  <c r="B72" i="1"/>
  <c r="N71" i="1"/>
  <c r="O71" i="1" s="1"/>
  <c r="H71" i="1"/>
  <c r="F71" i="1"/>
  <c r="K71" i="1" s="1"/>
  <c r="N70" i="1"/>
  <c r="O70" i="1" s="1"/>
  <c r="H70" i="1"/>
  <c r="F70" i="1"/>
  <c r="N69" i="1"/>
  <c r="O69" i="1" s="1"/>
  <c r="P69" i="1" s="1"/>
  <c r="K69" i="1"/>
  <c r="H69" i="1"/>
  <c r="I69" i="1" s="1"/>
  <c r="B69" i="1"/>
  <c r="N68" i="1"/>
  <c r="O68" i="1" s="1"/>
  <c r="P68" i="1" s="1"/>
  <c r="K68" i="1"/>
  <c r="H68" i="1"/>
  <c r="I68" i="1" s="1"/>
  <c r="B68" i="1"/>
  <c r="N67" i="1"/>
  <c r="O67" i="1" s="1"/>
  <c r="H67" i="1"/>
  <c r="F67" i="1"/>
  <c r="K67" i="1" s="1"/>
  <c r="N66" i="1"/>
  <c r="O66" i="1" s="1"/>
  <c r="H66" i="1"/>
  <c r="F66" i="1"/>
  <c r="N65" i="1"/>
  <c r="O65" i="1" s="1"/>
  <c r="H65" i="1"/>
  <c r="F65" i="1"/>
  <c r="K65" i="1" s="1"/>
  <c r="N64" i="1"/>
  <c r="O64" i="1" s="1"/>
  <c r="H64" i="1"/>
  <c r="F64" i="1"/>
  <c r="N63" i="1"/>
  <c r="O63" i="1" s="1"/>
  <c r="H63" i="1"/>
  <c r="F63" i="1"/>
  <c r="K63" i="1" s="1"/>
  <c r="N62" i="1"/>
  <c r="O62" i="1" s="1"/>
  <c r="H62" i="1"/>
  <c r="F62" i="1"/>
  <c r="N61" i="1"/>
  <c r="O61" i="1" s="1"/>
  <c r="P61" i="1" s="1"/>
  <c r="K61" i="1"/>
  <c r="H61" i="1"/>
  <c r="I61" i="1" s="1"/>
  <c r="B61" i="1"/>
  <c r="N60" i="1"/>
  <c r="O60" i="1" s="1"/>
  <c r="P60" i="1" s="1"/>
  <c r="K60" i="1"/>
  <c r="H60" i="1"/>
  <c r="I60" i="1" s="1"/>
  <c r="B60" i="1"/>
  <c r="N59" i="1"/>
  <c r="O59" i="1" s="1"/>
  <c r="H59" i="1"/>
  <c r="F59" i="1"/>
  <c r="K59" i="1" s="1"/>
  <c r="N58" i="1"/>
  <c r="O58" i="1" s="1"/>
  <c r="H58" i="1"/>
  <c r="F58" i="1"/>
  <c r="N57" i="1"/>
  <c r="O57" i="1" s="1"/>
  <c r="P57" i="1" s="1"/>
  <c r="K57" i="1"/>
  <c r="H57" i="1"/>
  <c r="I57" i="1" s="1"/>
  <c r="B57" i="1"/>
  <c r="N56" i="1"/>
  <c r="O56" i="1" s="1"/>
  <c r="P56" i="1" s="1"/>
  <c r="K56" i="1"/>
  <c r="H56" i="1"/>
  <c r="I56" i="1" s="1"/>
  <c r="B56" i="1"/>
  <c r="N55" i="1"/>
  <c r="O55" i="1" s="1"/>
  <c r="H55" i="1"/>
  <c r="F55" i="1"/>
  <c r="K55" i="1" s="1"/>
  <c r="N54" i="1"/>
  <c r="O54" i="1" s="1"/>
  <c r="H54" i="1"/>
  <c r="F54" i="1"/>
  <c r="K54" i="1" s="1"/>
  <c r="N53" i="1"/>
  <c r="O53" i="1" s="1"/>
  <c r="K53" i="1"/>
  <c r="H53" i="1"/>
  <c r="I53" i="1" s="1"/>
  <c r="F53" i="1"/>
  <c r="N52" i="1"/>
  <c r="O52" i="1" s="1"/>
  <c r="H52" i="1"/>
  <c r="F52" i="1"/>
  <c r="K52" i="1" s="1"/>
  <c r="N51" i="1"/>
  <c r="O51" i="1" s="1"/>
  <c r="H51" i="1"/>
  <c r="F51" i="1"/>
  <c r="K51" i="1" s="1"/>
  <c r="N50" i="1"/>
  <c r="O50" i="1" s="1"/>
  <c r="P50" i="1" s="1"/>
  <c r="K50" i="1"/>
  <c r="H50" i="1"/>
  <c r="I50" i="1" s="1"/>
  <c r="B50" i="1"/>
  <c r="N49" i="1"/>
  <c r="O49" i="1" s="1"/>
  <c r="P49" i="1" s="1"/>
  <c r="K49" i="1"/>
  <c r="H49" i="1"/>
  <c r="I49" i="1" s="1"/>
  <c r="B49" i="1"/>
  <c r="N48" i="1"/>
  <c r="O48" i="1" s="1"/>
  <c r="P48" i="1" s="1"/>
  <c r="K48" i="1"/>
  <c r="H48" i="1"/>
  <c r="I48" i="1" s="1"/>
  <c r="N47" i="1"/>
  <c r="O47" i="1" s="1"/>
  <c r="P47" i="1" s="1"/>
  <c r="K47" i="1"/>
  <c r="H47" i="1"/>
  <c r="I47" i="1" s="1"/>
  <c r="N46" i="1"/>
  <c r="O46" i="1" s="1"/>
  <c r="P46" i="1" s="1"/>
  <c r="K46" i="1"/>
  <c r="H46" i="1"/>
  <c r="I46" i="1" s="1"/>
  <c r="N45" i="1"/>
  <c r="O45" i="1" s="1"/>
  <c r="P45" i="1" s="1"/>
  <c r="K45" i="1"/>
  <c r="H45" i="1"/>
  <c r="I45" i="1" s="1"/>
  <c r="N44" i="1"/>
  <c r="O44" i="1" s="1"/>
  <c r="P44" i="1" s="1"/>
  <c r="K44" i="1"/>
  <c r="H44" i="1"/>
  <c r="I44" i="1" s="1"/>
  <c r="N43" i="1"/>
  <c r="O43" i="1" s="1"/>
  <c r="P43" i="1" s="1"/>
  <c r="K43" i="1"/>
  <c r="H43" i="1"/>
  <c r="I43" i="1" s="1"/>
  <c r="B43" i="1"/>
  <c r="N42" i="1"/>
  <c r="O42" i="1" s="1"/>
  <c r="P42" i="1" s="1"/>
  <c r="K42" i="1"/>
  <c r="H42" i="1"/>
  <c r="I42" i="1" s="1"/>
  <c r="B42" i="1"/>
  <c r="N41" i="1"/>
  <c r="O41" i="1" s="1"/>
  <c r="H41" i="1"/>
  <c r="F41" i="1"/>
  <c r="K41" i="1" s="1"/>
  <c r="N40" i="1"/>
  <c r="O40" i="1" s="1"/>
  <c r="K40" i="1"/>
  <c r="H40" i="1"/>
  <c r="I40" i="1" s="1"/>
  <c r="F40" i="1"/>
  <c r="N39" i="1"/>
  <c r="O39" i="1" s="1"/>
  <c r="P39" i="1" s="1"/>
  <c r="Q39" i="1" s="1"/>
  <c r="B39" i="1"/>
  <c r="N38" i="1"/>
  <c r="O38" i="1" s="1"/>
  <c r="P38" i="1" s="1"/>
  <c r="Q38" i="1" s="1"/>
  <c r="B38" i="1"/>
  <c r="N37" i="1"/>
  <c r="O37" i="1" s="1"/>
  <c r="P37" i="1" s="1"/>
  <c r="K37" i="1"/>
  <c r="H37" i="1"/>
  <c r="I37" i="1" s="1"/>
  <c r="N36" i="1"/>
  <c r="O36" i="1" s="1"/>
  <c r="P36" i="1" s="1"/>
  <c r="K36" i="1"/>
  <c r="H36" i="1"/>
  <c r="I36" i="1" s="1"/>
  <c r="N35" i="1"/>
  <c r="O35" i="1" s="1"/>
  <c r="P35" i="1" s="1"/>
  <c r="K35" i="1"/>
  <c r="H35" i="1"/>
  <c r="I35" i="1" s="1"/>
  <c r="B35" i="1"/>
  <c r="N34" i="1"/>
  <c r="O34" i="1" s="1"/>
  <c r="P34" i="1" s="1"/>
  <c r="K34" i="1"/>
  <c r="H34" i="1"/>
  <c r="I34" i="1" s="1"/>
  <c r="B34" i="1"/>
  <c r="B33" i="1"/>
  <c r="N32" i="1"/>
  <c r="O32" i="1" s="1"/>
  <c r="P32" i="1" s="1"/>
  <c r="K32" i="1"/>
  <c r="H32" i="1"/>
  <c r="I32" i="1" s="1"/>
  <c r="B32" i="1"/>
  <c r="N31" i="1"/>
  <c r="O31" i="1" s="1"/>
  <c r="H31" i="1"/>
  <c r="F31" i="1"/>
  <c r="K31" i="1" s="1"/>
  <c r="N30" i="1"/>
  <c r="O30" i="1" s="1"/>
  <c r="P30" i="1" s="1"/>
  <c r="K30" i="1"/>
  <c r="H30" i="1"/>
  <c r="I30" i="1" s="1"/>
  <c r="B30" i="1"/>
  <c r="N29" i="1"/>
  <c r="O29" i="1" s="1"/>
  <c r="P29" i="1" s="1"/>
  <c r="K29" i="1"/>
  <c r="H29" i="1"/>
  <c r="I29" i="1" s="1"/>
  <c r="B29" i="1"/>
  <c r="B28" i="1"/>
  <c r="N27" i="1"/>
  <c r="O27" i="1" s="1"/>
  <c r="P27" i="1" s="1"/>
  <c r="K27" i="1"/>
  <c r="H27" i="1"/>
  <c r="I27" i="1" s="1"/>
  <c r="B27" i="1"/>
  <c r="N26" i="1"/>
  <c r="P26" i="1" s="1"/>
  <c r="K26" i="1"/>
  <c r="H26" i="1"/>
  <c r="I26" i="1" s="1"/>
  <c r="N25" i="1"/>
  <c r="P25" i="1" s="1"/>
  <c r="K25" i="1"/>
  <c r="H25" i="1"/>
  <c r="I25" i="1" s="1"/>
  <c r="N24" i="1"/>
  <c r="P24" i="1" s="1"/>
  <c r="K24" i="1"/>
  <c r="H24" i="1"/>
  <c r="I24" i="1" s="1"/>
  <c r="N23" i="1"/>
  <c r="P23" i="1" s="1"/>
  <c r="K23" i="1"/>
  <c r="H23" i="1"/>
  <c r="I23" i="1" s="1"/>
  <c r="B23" i="1"/>
  <c r="N22" i="1"/>
  <c r="O22" i="1" s="1"/>
  <c r="P22" i="1" s="1"/>
  <c r="K22" i="1"/>
  <c r="H22" i="1"/>
  <c r="I22" i="1" s="1"/>
  <c r="B21" i="1"/>
  <c r="F275" i="1" l="1"/>
  <c r="I58" i="1"/>
  <c r="I70" i="1"/>
  <c r="Q93" i="1"/>
  <c r="I95" i="1"/>
  <c r="Q217" i="1"/>
  <c r="F276" i="1"/>
  <c r="P276" i="1" s="1"/>
  <c r="I280" i="1"/>
  <c r="Q280" i="1" s="1"/>
  <c r="I295" i="1"/>
  <c r="P95" i="1"/>
  <c r="K280" i="1"/>
  <c r="I273" i="1"/>
  <c r="I64" i="1"/>
  <c r="I274" i="1"/>
  <c r="P280" i="1"/>
  <c r="I156" i="1"/>
  <c r="I62" i="1"/>
  <c r="I66" i="1"/>
  <c r="I74" i="1"/>
  <c r="Q423" i="1"/>
  <c r="Q150" i="1"/>
  <c r="Q202" i="1"/>
  <c r="Q216" i="1"/>
  <c r="Q220" i="1"/>
  <c r="Q365" i="1"/>
  <c r="Q387" i="1"/>
  <c r="Q78" i="1"/>
  <c r="Q110" i="1"/>
  <c r="H338" i="1"/>
  <c r="I338" i="1" s="1"/>
  <c r="Q351" i="1"/>
  <c r="I41" i="1"/>
  <c r="I54" i="1"/>
  <c r="Q54" i="1" s="1"/>
  <c r="I75" i="1"/>
  <c r="Q272" i="1"/>
  <c r="I277" i="1"/>
  <c r="F282" i="1"/>
  <c r="K282" i="1" s="1"/>
  <c r="F285" i="1"/>
  <c r="P295" i="1"/>
  <c r="Q295" i="1" s="1"/>
  <c r="F297" i="1"/>
  <c r="K297" i="1" s="1"/>
  <c r="I299" i="1"/>
  <c r="Q352" i="1"/>
  <c r="P353" i="1"/>
  <c r="I355" i="1"/>
  <c r="Q355" i="1" s="1"/>
  <c r="K154" i="1"/>
  <c r="I154" i="1"/>
  <c r="P40" i="1"/>
  <c r="Q40" i="1" s="1"/>
  <c r="P41" i="1"/>
  <c r="Q41" i="1" s="1"/>
  <c r="P53" i="1"/>
  <c r="Q53" i="1" s="1"/>
  <c r="Q84" i="1"/>
  <c r="I89" i="1"/>
  <c r="Q89" i="1" s="1"/>
  <c r="Q98" i="1"/>
  <c r="O106" i="1"/>
  <c r="P106" i="1" s="1"/>
  <c r="I136" i="1"/>
  <c r="Q136" i="1" s="1"/>
  <c r="Q144" i="1"/>
  <c r="Q169" i="1"/>
  <c r="Q271" i="1"/>
  <c r="P273" i="1"/>
  <c r="K287" i="1"/>
  <c r="P299" i="1"/>
  <c r="Q299" i="1" s="1"/>
  <c r="P355" i="1"/>
  <c r="Q367" i="1"/>
  <c r="P54" i="1"/>
  <c r="P75" i="1"/>
  <c r="Q75" i="1" s="1"/>
  <c r="P89" i="1"/>
  <c r="P136" i="1"/>
  <c r="P274" i="1"/>
  <c r="P277" i="1"/>
  <c r="P298" i="1"/>
  <c r="Q183" i="1"/>
  <c r="Q302" i="1"/>
  <c r="Q340" i="1"/>
  <c r="Q436" i="1"/>
  <c r="Q212" i="1"/>
  <c r="Q226" i="1"/>
  <c r="Q227" i="1"/>
  <c r="Q313" i="1"/>
  <c r="Q314" i="1"/>
  <c r="Q315" i="1"/>
  <c r="Q321" i="1"/>
  <c r="Q322" i="1"/>
  <c r="Q356" i="1"/>
  <c r="Q374" i="1"/>
  <c r="Q401" i="1"/>
  <c r="Q438" i="1"/>
  <c r="O448" i="1"/>
  <c r="P448" i="1" s="1"/>
  <c r="Q448" i="1" s="1"/>
  <c r="Q442" i="1"/>
  <c r="Q412" i="1"/>
  <c r="Q435" i="1"/>
  <c r="Q437" i="1"/>
  <c r="Q94" i="1"/>
  <c r="Q106" i="1"/>
  <c r="P140" i="1"/>
  <c r="Q192" i="1"/>
  <c r="Q211" i="1"/>
  <c r="Q225" i="1"/>
  <c r="Q236" i="1"/>
  <c r="Q312" i="1"/>
  <c r="Q320" i="1"/>
  <c r="Q360" i="1"/>
  <c r="Q453" i="1"/>
  <c r="Q454" i="1"/>
  <c r="Q458" i="1"/>
  <c r="Q461" i="1"/>
  <c r="Q462" i="1"/>
  <c r="Q465" i="1"/>
  <c r="Q466" i="1"/>
  <c r="Q469" i="1"/>
  <c r="P133" i="1"/>
  <c r="Q36" i="1"/>
  <c r="Q42" i="1"/>
  <c r="Q168" i="1"/>
  <c r="Q215" i="1"/>
  <c r="Q219" i="1"/>
  <c r="Q49" i="1"/>
  <c r="Q208" i="1"/>
  <c r="Q218" i="1"/>
  <c r="O368" i="1"/>
  <c r="P368" i="1" s="1"/>
  <c r="Q46" i="1"/>
  <c r="Q72" i="1"/>
  <c r="Q79" i="1"/>
  <c r="Q86" i="1"/>
  <c r="Q112" i="1"/>
  <c r="Q118" i="1"/>
  <c r="Q127" i="1"/>
  <c r="Q145" i="1"/>
  <c r="Q170" i="1"/>
  <c r="Q228" i="1"/>
  <c r="Q230" i="1"/>
  <c r="Q232" i="1"/>
  <c r="Q413" i="1"/>
  <c r="Q425" i="1"/>
  <c r="Q30" i="1"/>
  <c r="Q37" i="1"/>
  <c r="Q68" i="1"/>
  <c r="Q81" i="1"/>
  <c r="Q100" i="1"/>
  <c r="Q101" i="1"/>
  <c r="Q104" i="1"/>
  <c r="Q122" i="1"/>
  <c r="Q124" i="1"/>
  <c r="P125" i="1"/>
  <c r="Q128" i="1"/>
  <c r="Q134" i="1"/>
  <c r="Q137" i="1"/>
  <c r="Q141" i="1"/>
  <c r="Q147" i="1"/>
  <c r="Q152" i="1"/>
  <c r="Q171" i="1"/>
  <c r="Q177" i="1"/>
  <c r="Q179" i="1"/>
  <c r="Q210" i="1"/>
  <c r="Q224" i="1"/>
  <c r="Q235" i="1"/>
  <c r="Q243" i="1"/>
  <c r="Q244" i="1"/>
  <c r="Q263" i="1"/>
  <c r="Q294" i="1"/>
  <c r="Q222" i="1"/>
  <c r="Q44" i="1"/>
  <c r="Q48" i="1"/>
  <c r="Q60" i="1"/>
  <c r="Q80" i="1"/>
  <c r="Q85" i="1"/>
  <c r="Q90" i="1"/>
  <c r="P96" i="1"/>
  <c r="O91" i="1" s="1"/>
  <c r="P91" i="1" s="1"/>
  <c r="Q111" i="1"/>
  <c r="Q113" i="1"/>
  <c r="Q146" i="1"/>
  <c r="P166" i="1"/>
  <c r="Q229" i="1"/>
  <c r="Q231" i="1"/>
  <c r="Q233" i="1"/>
  <c r="Q237" i="1"/>
  <c r="Q266" i="1"/>
  <c r="P267" i="1"/>
  <c r="Q402" i="1"/>
  <c r="Q414" i="1"/>
  <c r="Q415" i="1"/>
  <c r="P422" i="1"/>
  <c r="Q35" i="1"/>
  <c r="Q61" i="1"/>
  <c r="P63" i="1"/>
  <c r="Q73" i="1"/>
  <c r="P77" i="1"/>
  <c r="Q87" i="1"/>
  <c r="Q23" i="1"/>
  <c r="Q24" i="1"/>
  <c r="Q25" i="1"/>
  <c r="Q26" i="1"/>
  <c r="Q29" i="1"/>
  <c r="Q34" i="1"/>
  <c r="Q43" i="1"/>
  <c r="Q45" i="1"/>
  <c r="Q47" i="1"/>
  <c r="Q50" i="1"/>
  <c r="Q57" i="1"/>
  <c r="P59" i="1"/>
  <c r="Q69" i="1"/>
  <c r="Q82" i="1"/>
  <c r="Q83" i="1"/>
  <c r="Q88" i="1"/>
  <c r="Q97" i="1"/>
  <c r="Q102" i="1"/>
  <c r="Q108" i="1"/>
  <c r="Q109" i="1"/>
  <c r="Q115" i="1"/>
  <c r="Q129" i="1"/>
  <c r="Q135" i="1"/>
  <c r="P154" i="1"/>
  <c r="Q167" i="1"/>
  <c r="Q173" i="1"/>
  <c r="Q214" i="1"/>
  <c r="Q242" i="1"/>
  <c r="Q262" i="1"/>
  <c r="Q388" i="1"/>
  <c r="Q443" i="1"/>
  <c r="Q445" i="1"/>
  <c r="Q238" i="1"/>
  <c r="Q239" i="1"/>
  <c r="Q240" i="1"/>
  <c r="Q251" i="1"/>
  <c r="Q269" i="1"/>
  <c r="Q270" i="1"/>
  <c r="Q279" i="1"/>
  <c r="P282" i="1"/>
  <c r="Q298" i="1"/>
  <c r="Q304" i="1"/>
  <c r="Q307" i="1"/>
  <c r="Q308" i="1"/>
  <c r="Q309" i="1"/>
  <c r="Q310" i="1"/>
  <c r="Q311" i="1"/>
  <c r="Q317" i="1"/>
  <c r="Q318" i="1"/>
  <c r="Q319" i="1"/>
  <c r="Q325" i="1"/>
  <c r="Q326" i="1"/>
  <c r="Q327" i="1"/>
  <c r="Q328" i="1"/>
  <c r="Q329" i="1"/>
  <c r="Q330" i="1"/>
  <c r="Q331" i="1"/>
  <c r="Q332" i="1"/>
  <c r="O338" i="1"/>
  <c r="P338" i="1" s="1"/>
  <c r="Q341" i="1"/>
  <c r="Q342" i="1"/>
  <c r="Q348" i="1"/>
  <c r="Q381" i="1"/>
  <c r="Q392" i="1"/>
  <c r="Q393" i="1"/>
  <c r="Q421" i="1"/>
  <c r="Q424" i="1"/>
  <c r="Q426" i="1"/>
  <c r="Q427" i="1"/>
  <c r="Q428" i="1"/>
  <c r="Q429" i="1"/>
  <c r="Q430" i="1"/>
  <c r="Q432" i="1"/>
  <c r="Q433" i="1"/>
  <c r="Q440" i="1"/>
  <c r="Q446" i="1"/>
  <c r="O449" i="1"/>
  <c r="P449" i="1" s="1"/>
  <c r="Q449" i="1" s="1"/>
  <c r="Q473" i="1"/>
  <c r="Q479" i="1"/>
  <c r="Q209" i="1"/>
  <c r="Q223" i="1"/>
  <c r="Q241" i="1"/>
  <c r="Q286" i="1"/>
  <c r="Q293" i="1"/>
  <c r="Q300" i="1"/>
  <c r="Q305" i="1"/>
  <c r="Q316" i="1"/>
  <c r="Q333" i="1"/>
  <c r="Q343" i="1"/>
  <c r="Q349" i="1"/>
  <c r="Q382" i="1"/>
  <c r="Q383" i="1"/>
  <c r="Q384" i="1"/>
  <c r="Q386" i="1"/>
  <c r="Q390" i="1"/>
  <c r="Q391" i="1"/>
  <c r="Q397" i="1"/>
  <c r="Q398" i="1"/>
  <c r="Q399" i="1"/>
  <c r="Q400" i="1"/>
  <c r="Q404" i="1"/>
  <c r="Q405" i="1"/>
  <c r="Q406" i="1"/>
  <c r="Q407" i="1"/>
  <c r="Q408" i="1"/>
  <c r="Q409" i="1"/>
  <c r="Q410" i="1"/>
  <c r="Q411" i="1"/>
  <c r="Q420" i="1"/>
  <c r="Q441" i="1"/>
  <c r="Q456" i="1"/>
  <c r="Q303" i="1"/>
  <c r="Q116" i="1"/>
  <c r="H103" i="1"/>
  <c r="I103" i="1" s="1"/>
  <c r="Q27" i="1"/>
  <c r="Q32" i="1"/>
  <c r="O21" i="1"/>
  <c r="P21" i="1" s="1"/>
  <c r="Q22" i="1"/>
  <c r="H21" i="1"/>
  <c r="I21" i="1" s="1"/>
  <c r="Q56" i="1"/>
  <c r="K76" i="1"/>
  <c r="P76" i="1"/>
  <c r="I76" i="1"/>
  <c r="I31" i="1"/>
  <c r="P31" i="1"/>
  <c r="O28" i="1" s="1"/>
  <c r="P28" i="1" s="1"/>
  <c r="I51" i="1"/>
  <c r="P51" i="1"/>
  <c r="I55" i="1"/>
  <c r="P55" i="1"/>
  <c r="Q99" i="1"/>
  <c r="Q107" i="1"/>
  <c r="Q114" i="1"/>
  <c r="Q123" i="1"/>
  <c r="Q126" i="1"/>
  <c r="Q131" i="1"/>
  <c r="Q138" i="1"/>
  <c r="Q142" i="1"/>
  <c r="Q143" i="1"/>
  <c r="Q148" i="1"/>
  <c r="Q149" i="1"/>
  <c r="Q155" i="1"/>
  <c r="Q175" i="1"/>
  <c r="Q213" i="1"/>
  <c r="Q234" i="1"/>
  <c r="P65" i="1"/>
  <c r="P67" i="1"/>
  <c r="P71" i="1"/>
  <c r="Q92" i="1"/>
  <c r="K130" i="1"/>
  <c r="P130" i="1"/>
  <c r="I130" i="1"/>
  <c r="I52" i="1"/>
  <c r="P52" i="1"/>
  <c r="K58" i="1"/>
  <c r="P58" i="1"/>
  <c r="Q58" i="1" s="1"/>
  <c r="K62" i="1"/>
  <c r="P62" i="1"/>
  <c r="Q62" i="1" s="1"/>
  <c r="K64" i="1"/>
  <c r="P64" i="1"/>
  <c r="Q64" i="1" s="1"/>
  <c r="K66" i="1"/>
  <c r="P66" i="1"/>
  <c r="Q66" i="1" s="1"/>
  <c r="K70" i="1"/>
  <c r="P70" i="1"/>
  <c r="Q70" i="1" s="1"/>
  <c r="K74" i="1"/>
  <c r="P74" i="1"/>
  <c r="Q74" i="1" s="1"/>
  <c r="Q95" i="1"/>
  <c r="Q105" i="1"/>
  <c r="Q121" i="1"/>
  <c r="Q132" i="1"/>
  <c r="Q139" i="1"/>
  <c r="Q181" i="1"/>
  <c r="Q190" i="1"/>
  <c r="Q200" i="1"/>
  <c r="Q205" i="1"/>
  <c r="B24" i="1"/>
  <c r="B25" i="1"/>
  <c r="O103" i="1"/>
  <c r="P103" i="1" s="1"/>
  <c r="H206" i="1"/>
  <c r="I206" i="1" s="1"/>
  <c r="Q207" i="1"/>
  <c r="F284" i="1"/>
  <c r="K281" i="1"/>
  <c r="F283" i="1"/>
  <c r="P281" i="1"/>
  <c r="I281" i="1"/>
  <c r="I63" i="1"/>
  <c r="I67" i="1"/>
  <c r="I96" i="1"/>
  <c r="Q96" i="1" s="1"/>
  <c r="I125" i="1"/>
  <c r="I140" i="1"/>
  <c r="Q157" i="1"/>
  <c r="Q159" i="1"/>
  <c r="Q161" i="1"/>
  <c r="Q163" i="1"/>
  <c r="Q165" i="1"/>
  <c r="K172" i="1"/>
  <c r="P172" i="1"/>
  <c r="Q186" i="1"/>
  <c r="Q188" i="1"/>
  <c r="Q193" i="1"/>
  <c r="Q195" i="1"/>
  <c r="Q198" i="1"/>
  <c r="Q203" i="1"/>
  <c r="K275" i="1"/>
  <c r="P275" i="1"/>
  <c r="I275" i="1"/>
  <c r="K289" i="1"/>
  <c r="P289" i="1"/>
  <c r="I289" i="1"/>
  <c r="Q153" i="1"/>
  <c r="K156" i="1"/>
  <c r="P156" i="1"/>
  <c r="Q156" i="1" s="1"/>
  <c r="Q174" i="1"/>
  <c r="Q176" i="1"/>
  <c r="Q178" i="1"/>
  <c r="Q180" i="1"/>
  <c r="Q182" i="1"/>
  <c r="Q184" i="1"/>
  <c r="Q191" i="1"/>
  <c r="Q196" i="1"/>
  <c r="Q201" i="1"/>
  <c r="Q204" i="1"/>
  <c r="Q247" i="1"/>
  <c r="Q255" i="1"/>
  <c r="Q268" i="1"/>
  <c r="K285" i="1"/>
  <c r="P285" i="1"/>
  <c r="I285" i="1"/>
  <c r="K306" i="1"/>
  <c r="P306" i="1"/>
  <c r="I306" i="1"/>
  <c r="I59" i="1"/>
  <c r="I65" i="1"/>
  <c r="I71" i="1"/>
  <c r="I77" i="1"/>
  <c r="I133" i="1"/>
  <c r="Q133" i="1" s="1"/>
  <c r="Q158" i="1"/>
  <c r="Q160" i="1"/>
  <c r="Q162" i="1"/>
  <c r="Q164" i="1"/>
  <c r="I172" i="1"/>
  <c r="Q172" i="1" s="1"/>
  <c r="Q185" i="1"/>
  <c r="Q187" i="1"/>
  <c r="Q189" i="1"/>
  <c r="Q194" i="1"/>
  <c r="Q197" i="1"/>
  <c r="Q199" i="1"/>
  <c r="O206" i="1"/>
  <c r="P206" i="1" s="1"/>
  <c r="Q259" i="1"/>
  <c r="Q248" i="1"/>
  <c r="Q252" i="1"/>
  <c r="Q256" i="1"/>
  <c r="Q260" i="1"/>
  <c r="Q264" i="1"/>
  <c r="Q278" i="1"/>
  <c r="K298" i="1"/>
  <c r="K296" i="1"/>
  <c r="P296" i="1"/>
  <c r="I296" i="1"/>
  <c r="Q301" i="1"/>
  <c r="Q334" i="1"/>
  <c r="Q344" i="1"/>
  <c r="Q353" i="1"/>
  <c r="Q357" i="1"/>
  <c r="Q364" i="1"/>
  <c r="H363" i="1"/>
  <c r="I363" i="1" s="1"/>
  <c r="Q249" i="1"/>
  <c r="Q253" i="1"/>
  <c r="Q257" i="1"/>
  <c r="Q261" i="1"/>
  <c r="Q265" i="1"/>
  <c r="Q324" i="1"/>
  <c r="H323" i="1"/>
  <c r="I323" i="1" s="1"/>
  <c r="Q337" i="1"/>
  <c r="Q339" i="1"/>
  <c r="Q345" i="1"/>
  <c r="Q346" i="1"/>
  <c r="Q370" i="1"/>
  <c r="I166" i="1"/>
  <c r="Q246" i="1"/>
  <c r="Q250" i="1"/>
  <c r="Q254" i="1"/>
  <c r="Q258" i="1"/>
  <c r="K336" i="1"/>
  <c r="O336" i="1"/>
  <c r="P336" i="1" s="1"/>
  <c r="Q336" i="1" s="1"/>
  <c r="Q347" i="1"/>
  <c r="Q361" i="1"/>
  <c r="Q371" i="1"/>
  <c r="Q375" i="1"/>
  <c r="K416" i="1"/>
  <c r="P416" i="1"/>
  <c r="I416" i="1"/>
  <c r="F288" i="1"/>
  <c r="F292" i="1"/>
  <c r="K295" i="1"/>
  <c r="K358" i="1"/>
  <c r="P358" i="1"/>
  <c r="I358" i="1"/>
  <c r="Q362" i="1"/>
  <c r="O366" i="1"/>
  <c r="P366" i="1" s="1"/>
  <c r="O363" i="1" s="1"/>
  <c r="P363" i="1" s="1"/>
  <c r="Q372" i="1"/>
  <c r="Q376" i="1"/>
  <c r="Q377" i="1"/>
  <c r="Q378" i="1"/>
  <c r="Q379" i="1"/>
  <c r="Q380" i="1"/>
  <c r="I267" i="1"/>
  <c r="I282" i="1"/>
  <c r="I287" i="1"/>
  <c r="P287" i="1"/>
  <c r="P354" i="1"/>
  <c r="O350" i="1" s="1"/>
  <c r="P350" i="1" s="1"/>
  <c r="I354" i="1"/>
  <c r="Q359" i="1"/>
  <c r="Q369" i="1"/>
  <c r="H368" i="1"/>
  <c r="I368" i="1" s="1"/>
  <c r="Q373" i="1"/>
  <c r="Q385" i="1"/>
  <c r="Q395" i="1"/>
  <c r="Q396" i="1"/>
  <c r="Q403" i="1"/>
  <c r="Q431" i="1"/>
  <c r="O468" i="1"/>
  <c r="P468" i="1" s="1"/>
  <c r="Q468" i="1" s="1"/>
  <c r="K468" i="1"/>
  <c r="Q434" i="1"/>
  <c r="Q439" i="1"/>
  <c r="Q444" i="1"/>
  <c r="Q477" i="1"/>
  <c r="Q447" i="1"/>
  <c r="Q470" i="1"/>
  <c r="Q474" i="1"/>
  <c r="O452" i="1"/>
  <c r="P452" i="1" s="1"/>
  <c r="Q452" i="1" s="1"/>
  <c r="K452" i="1"/>
  <c r="O460" i="1"/>
  <c r="P460" i="1" s="1"/>
  <c r="Q460" i="1" s="1"/>
  <c r="K460" i="1"/>
  <c r="Q463" i="1"/>
  <c r="Q467" i="1"/>
  <c r="Q471" i="1"/>
  <c r="Q475" i="1"/>
  <c r="Q478" i="1"/>
  <c r="I422" i="1"/>
  <c r="Q450" i="1"/>
  <c r="O455" i="1"/>
  <c r="P455" i="1" s="1"/>
  <c r="Q455" i="1" s="1"/>
  <c r="K455" i="1"/>
  <c r="O457" i="1"/>
  <c r="P457" i="1" s="1"/>
  <c r="Q457" i="1" s="1"/>
  <c r="K457" i="1"/>
  <c r="O459" i="1"/>
  <c r="P459" i="1" s="1"/>
  <c r="Q459" i="1" s="1"/>
  <c r="K459" i="1"/>
  <c r="Q464" i="1"/>
  <c r="Q472" i="1"/>
  <c r="Q476" i="1"/>
  <c r="O451" i="1"/>
  <c r="P451" i="1" s="1"/>
  <c r="Q451" i="1" s="1"/>
  <c r="O480" i="1"/>
  <c r="P480" i="1" s="1"/>
  <c r="Q480" i="1" s="1"/>
  <c r="K448" i="1"/>
  <c r="K449" i="1"/>
  <c r="I297" i="1" l="1"/>
  <c r="Q274" i="1"/>
  <c r="K276" i="1"/>
  <c r="Q273" i="1"/>
  <c r="I276" i="1"/>
  <c r="Q276" i="1" s="1"/>
  <c r="Q125" i="1"/>
  <c r="H350" i="1"/>
  <c r="I350" i="1" s="1"/>
  <c r="Q277" i="1"/>
  <c r="Q306" i="1"/>
  <c r="Q76" i="1"/>
  <c r="Q65" i="1"/>
  <c r="P297" i="1"/>
  <c r="Q297" i="1" s="1"/>
  <c r="Q285" i="1"/>
  <c r="Q422" i="1"/>
  <c r="Q267" i="1"/>
  <c r="Q71" i="1"/>
  <c r="Q140" i="1"/>
  <c r="Q63" i="1"/>
  <c r="O119" i="1"/>
  <c r="P119" i="1" s="1"/>
  <c r="Q289" i="1"/>
  <c r="Q281" i="1"/>
  <c r="Q59" i="1"/>
  <c r="Q166" i="1"/>
  <c r="Q338" i="1"/>
  <c r="R338" i="1" s="1"/>
  <c r="Q77" i="1"/>
  <c r="Q67" i="1"/>
  <c r="Q206" i="1"/>
  <c r="R206" i="1" s="1"/>
  <c r="O33" i="1"/>
  <c r="P33" i="1" s="1"/>
  <c r="Q21" i="1"/>
  <c r="R21" i="1" s="1"/>
  <c r="Q282" i="1"/>
  <c r="O323" i="1"/>
  <c r="P323" i="1" s="1"/>
  <c r="Q275" i="1"/>
  <c r="Q103" i="1"/>
  <c r="R103" i="1" s="1"/>
  <c r="Q55" i="1"/>
  <c r="O394" i="1"/>
  <c r="P394" i="1" s="1"/>
  <c r="K292" i="1"/>
  <c r="P292" i="1"/>
  <c r="I292" i="1"/>
  <c r="Q52" i="1"/>
  <c r="Q323" i="1"/>
  <c r="Q354" i="1"/>
  <c r="Q287" i="1"/>
  <c r="Q358" i="1"/>
  <c r="F291" i="1"/>
  <c r="K288" i="1"/>
  <c r="I288" i="1"/>
  <c r="F290" i="1"/>
  <c r="P288" i="1"/>
  <c r="O151" i="1"/>
  <c r="P151" i="1" s="1"/>
  <c r="H28" i="1"/>
  <c r="I28" i="1" s="1"/>
  <c r="Q31" i="1"/>
  <c r="Q28" i="1" s="1"/>
  <c r="K283" i="1"/>
  <c r="I283" i="1"/>
  <c r="P283" i="1"/>
  <c r="Q91" i="1"/>
  <c r="Q368" i="1"/>
  <c r="R368" i="1" s="1"/>
  <c r="Q416" i="1"/>
  <c r="H394" i="1"/>
  <c r="I394" i="1" s="1"/>
  <c r="Q366" i="1"/>
  <c r="Q363" i="1" s="1"/>
  <c r="R363" i="1" s="1"/>
  <c r="Q296" i="1"/>
  <c r="H151" i="1"/>
  <c r="I151" i="1" s="1"/>
  <c r="Q154" i="1"/>
  <c r="K284" i="1"/>
  <c r="P284" i="1"/>
  <c r="I284" i="1"/>
  <c r="B26" i="1"/>
  <c r="Q130" i="1"/>
  <c r="Q119" i="1" s="1"/>
  <c r="H119" i="1"/>
  <c r="I119" i="1" s="1"/>
  <c r="Q51" i="1"/>
  <c r="H33" i="1"/>
  <c r="I33" i="1" s="1"/>
  <c r="H91" i="1"/>
  <c r="I91" i="1" s="1"/>
  <c r="R119" i="1" l="1"/>
  <c r="Q394" i="1"/>
  <c r="R28" i="1"/>
  <c r="R323" i="1"/>
  <c r="Q151" i="1"/>
  <c r="R151" i="1" s="1"/>
  <c r="Q33" i="1"/>
  <c r="R33" i="1" s="1"/>
  <c r="R394" i="1"/>
  <c r="Q350" i="1"/>
  <c r="R350" i="1" s="1"/>
  <c r="Q283" i="1"/>
  <c r="Q288" i="1"/>
  <c r="B31" i="1"/>
  <c r="Q292" i="1"/>
  <c r="Q284" i="1"/>
  <c r="R91" i="1"/>
  <c r="K290" i="1"/>
  <c r="P290" i="1"/>
  <c r="I290" i="1"/>
  <c r="P291" i="1"/>
  <c r="I291" i="1"/>
  <c r="K291" i="1"/>
  <c r="Q290" i="1" l="1"/>
  <c r="O245" i="1"/>
  <c r="P245" i="1" s="1"/>
  <c r="Q291" i="1"/>
  <c r="Q245" i="1" s="1"/>
  <c r="B36" i="1"/>
  <c r="H245" i="1"/>
  <c r="I245" i="1" s="1"/>
  <c r="B37" i="1" l="1"/>
  <c r="R245" i="1"/>
  <c r="B40" i="1" l="1"/>
  <c r="B41" i="1" l="1"/>
  <c r="B44" i="1" l="1"/>
  <c r="B45" i="1" s="1"/>
  <c r="B46" i="1" s="1"/>
  <c r="B47" i="1" s="1"/>
  <c r="B48" i="1" s="1"/>
  <c r="B51" i="1" s="1"/>
  <c r="B52" i="1" s="1"/>
  <c r="B53" i="1" s="1"/>
  <c r="B54" i="1" s="1"/>
  <c r="B55" i="1" s="1"/>
  <c r="B58" i="1" s="1"/>
  <c r="B59" i="1" s="1"/>
  <c r="B62" i="1" s="1"/>
  <c r="B63" i="1" s="1"/>
  <c r="B64" i="1" s="1"/>
  <c r="B65" i="1" s="1"/>
  <c r="B66" i="1" s="1"/>
  <c r="B67" i="1" s="1"/>
  <c r="B70" i="1" s="1"/>
  <c r="B71" i="1" s="1"/>
  <c r="B74" i="1" s="1"/>
  <c r="B75" i="1" s="1"/>
  <c r="B76" i="1" s="1"/>
  <c r="B77" i="1" s="1"/>
  <c r="B80" i="1" s="1"/>
  <c r="B83" i="1" s="1"/>
  <c r="B86" i="1" s="1"/>
  <c r="B89" i="1" s="1"/>
  <c r="B94" i="1" s="1"/>
  <c r="B95" i="1" s="1"/>
  <c r="B96" i="1" s="1"/>
  <c r="B101" i="1" s="1"/>
  <c r="B106" i="1" s="1"/>
  <c r="B109" i="1" s="1"/>
  <c r="B112" i="1" s="1"/>
  <c r="B113" i="1" s="1"/>
  <c r="B116" i="1" s="1"/>
  <c r="B117" i="1" s="1"/>
  <c r="B122" i="1" s="1"/>
  <c r="B125" i="1" s="1"/>
  <c r="B130" i="1" s="1"/>
  <c r="B133" i="1" s="1"/>
  <c r="B136" i="1" s="1"/>
  <c r="B139" i="1" s="1"/>
  <c r="B140" i="1" s="1"/>
  <c r="B143" i="1" s="1"/>
  <c r="B146" i="1" s="1"/>
  <c r="B149" i="1" s="1"/>
  <c r="B154" i="1" s="1"/>
  <c r="B155" i="1" s="1"/>
  <c r="B156" i="1" s="1"/>
  <c r="B159" i="1" s="1"/>
  <c r="B162" i="1" s="1"/>
  <c r="B163" i="1" s="1"/>
  <c r="B166" i="1" s="1"/>
  <c r="B169" i="1" s="1"/>
  <c r="B172" i="1" s="1"/>
  <c r="B175" i="1" s="1"/>
  <c r="B178" i="1" s="1"/>
  <c r="B179" i="1" s="1"/>
  <c r="B182" i="1" s="1"/>
  <c r="B185" i="1" s="1"/>
  <c r="B190" i="1" s="1"/>
  <c r="B193" i="1" s="1"/>
  <c r="B196" i="1" s="1"/>
  <c r="B197" i="1" s="1"/>
  <c r="B200" i="1" s="1"/>
  <c r="B203" i="1" s="1"/>
  <c r="B204" i="1" s="1"/>
  <c r="B211" i="1" s="1"/>
  <c r="B212" i="1" s="1"/>
  <c r="B213" i="1" s="1"/>
  <c r="B216" i="1" s="1"/>
  <c r="B217" i="1" s="1"/>
  <c r="B218" i="1" s="1"/>
  <c r="B219" i="1" s="1"/>
  <c r="B220" i="1" s="1"/>
  <c r="B221" i="1" s="1"/>
  <c r="B222" i="1" s="1"/>
  <c r="B225" i="1" s="1"/>
  <c r="B226" i="1" s="1"/>
  <c r="B229" i="1" s="1"/>
  <c r="B230" i="1" s="1"/>
  <c r="B231" i="1" s="1"/>
  <c r="B232" i="1" s="1"/>
  <c r="B233" i="1" s="1"/>
  <c r="B236" i="1" s="1"/>
  <c r="B239" i="1" s="1"/>
  <c r="B240" i="1" s="1"/>
  <c r="B243" i="1" s="1"/>
  <c r="B248" i="1" s="1"/>
  <c r="B249" i="1" s="1"/>
  <c r="B250" i="1" s="1"/>
  <c r="B251" i="1" s="1"/>
  <c r="B252" i="1" s="1"/>
  <c r="B255" i="1" s="1"/>
  <c r="B256" i="1" s="1"/>
  <c r="B257" i="1" s="1"/>
  <c r="B260" i="1" s="1"/>
  <c r="B261" i="1" s="1"/>
  <c r="B262" i="1" s="1"/>
  <c r="B263" i="1" s="1"/>
  <c r="B264" i="1" s="1"/>
  <c r="B267" i="1" s="1"/>
  <c r="B272" i="1" s="1"/>
  <c r="B273" i="1" s="1"/>
  <c r="B274" i="1" s="1"/>
  <c r="B275" i="1" s="1"/>
  <c r="B276" i="1" s="1"/>
  <c r="B277" i="1" s="1"/>
  <c r="B280" i="1" s="1"/>
  <c r="B281" i="1" s="1"/>
  <c r="B282" i="1" s="1"/>
  <c r="B283" i="1" s="1"/>
  <c r="B284" i="1" s="1"/>
  <c r="B285" i="1" s="1"/>
  <c r="B287" i="1" s="1"/>
  <c r="B288" i="1" s="1"/>
  <c r="B289" i="1" s="1"/>
  <c r="B290" i="1" l="1"/>
  <c r="B291" i="1" s="1"/>
  <c r="B292" i="1" s="1"/>
  <c r="B294" i="1" s="1"/>
  <c r="B295" i="1" s="1"/>
  <c r="B296" i="1" s="1"/>
  <c r="B297" i="1" s="1"/>
  <c r="B298" i="1" s="1"/>
  <c r="B299" i="1" s="1"/>
  <c r="B303" i="1" s="1"/>
  <c r="B306" i="1" s="1"/>
  <c r="B307" i="1" s="1"/>
  <c r="B312" i="1" s="1"/>
  <c r="B313" i="1" s="1"/>
  <c r="B316" i="1" s="1"/>
  <c r="B317" i="1" s="1"/>
  <c r="B320" i="1" s="1"/>
  <c r="B321" i="1" s="1"/>
  <c r="B326" i="1" s="1"/>
  <c r="B327" i="1" s="1"/>
  <c r="B328" i="1" s="1"/>
  <c r="B329" i="1" s="1"/>
  <c r="B330" i="1" s="1"/>
  <c r="B331" i="1" s="1"/>
  <c r="B332" i="1" s="1"/>
  <c r="B336" i="1" s="1"/>
  <c r="B341" i="1" s="1"/>
  <c r="B342" i="1" s="1"/>
  <c r="B343" i="1" s="1"/>
  <c r="B344" i="1" s="1"/>
  <c r="B345" i="1" s="1"/>
  <c r="B346" i="1" s="1"/>
  <c r="B347" i="1" s="1"/>
  <c r="B353" i="1" s="1"/>
  <c r="B354" i="1" s="1"/>
  <c r="B355" i="1" s="1"/>
  <c r="B358" i="1" s="1"/>
  <c r="B361" i="1" s="1"/>
  <c r="B366" i="1" s="1"/>
  <c r="B371" i="1" s="1"/>
  <c r="B372" i="1" s="1"/>
  <c r="B373" i="1" s="1"/>
  <c r="B374" i="1" s="1"/>
  <c r="B377" i="1" s="1"/>
  <c r="B378" i="1" s="1"/>
  <c r="B379" i="1" s="1"/>
  <c r="B380" i="1" s="1"/>
  <c r="B383" i="1" s="1"/>
  <c r="B386" i="1" s="1"/>
  <c r="B389" i="1" s="1"/>
  <c r="B390" i="1" s="1"/>
  <c r="B391" i="1" s="1"/>
  <c r="B392" i="1" s="1"/>
  <c r="B397" i="1" s="1"/>
  <c r="B398" i="1" s="1"/>
  <c r="B399" i="1" s="1"/>
  <c r="B400" i="1" s="1"/>
  <c r="B405" i="1" s="1"/>
  <c r="B406" i="1" s="1"/>
  <c r="B407" i="1" s="1"/>
  <c r="B408" i="1" s="1"/>
  <c r="B409" i="1" s="1"/>
  <c r="B410" i="1" s="1"/>
  <c r="B411" i="1" s="1"/>
  <c r="B414" i="1" s="1"/>
  <c r="B415" i="1" s="1"/>
  <c r="B416" i="1" s="1"/>
  <c r="B417" i="1" s="1"/>
  <c r="B420" i="1" s="1"/>
  <c r="B421" i="1" s="1"/>
  <c r="B422" i="1" s="1"/>
  <c r="B425" i="1" s="1"/>
  <c r="B428" i="1" s="1"/>
  <c r="B429" i="1" s="1"/>
  <c r="B430" i="1" s="1"/>
  <c r="B431" i="1" s="1"/>
  <c r="B432" i="1" s="1"/>
  <c r="B433" i="1" s="1"/>
  <c r="B436" i="1" s="1"/>
  <c r="B437" i="1" s="1"/>
  <c r="B440" i="1" s="1"/>
  <c r="B444" i="1" s="1"/>
  <c r="B445"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80" i="1" s="1"/>
  <c r="B481" i="1" l="1"/>
  <c r="B485" i="1" s="1"/>
  <c r="B486" i="1" s="1"/>
  <c r="B489" i="1" s="1"/>
  <c r="B492" i="1" s="1"/>
  <c r="B493" i="1" s="1"/>
  <c r="B494" i="1" s="1"/>
  <c r="B495" i="1" s="1"/>
  <c r="B496" i="1" s="1"/>
  <c r="B497" i="1" l="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0" i="1" s="1"/>
  <c r="B621" i="1" s="1"/>
  <c r="B622" i="1" s="1"/>
  <c r="B623" i="1" s="1"/>
  <c r="B624" i="1" s="1"/>
  <c r="B625" i="1" s="1"/>
  <c r="B626" i="1" s="1"/>
  <c r="B627" i="1" s="1"/>
  <c r="B628" i="1" s="1"/>
  <c r="B629" i="1" s="1"/>
  <c r="B630" i="1" s="1"/>
  <c r="B631" i="1" s="1"/>
  <c r="B632" i="1" s="1"/>
  <c r="B633" i="1" s="1"/>
  <c r="B636" i="1" s="1"/>
  <c r="B637" i="1" s="1"/>
  <c r="B638" i="1" s="1"/>
  <c r="B639" i="1" s="1"/>
  <c r="B642" i="1" s="1"/>
  <c r="B643" i="1" s="1"/>
  <c r="B644" i="1" s="1"/>
  <c r="B645" i="1" s="1"/>
  <c r="B646" i="1" s="1"/>
  <c r="B647" i="1" s="1"/>
  <c r="B648" i="1" s="1"/>
  <c r="B649" i="1" s="1"/>
  <c r="B650" i="1" s="1"/>
  <c r="B651" i="1" s="1"/>
  <c r="B652" i="1" s="1"/>
  <c r="B655" i="1" s="1"/>
  <c r="B656" i="1" s="1"/>
  <c r="B657" i="1" s="1"/>
  <c r="B660" i="1" s="1"/>
  <c r="B663" i="1" s="1"/>
  <c r="B668" i="1" s="1"/>
  <c r="B669" i="1" s="1"/>
  <c r="B670" i="1" s="1"/>
  <c r="B671" i="1" s="1"/>
  <c r="B672" i="1" s="1"/>
  <c r="B673" i="1" s="1"/>
  <c r="B674" i="1" s="1"/>
  <c r="B675" i="1" s="1"/>
  <c r="B676" i="1" s="1"/>
  <c r="B677" i="1" s="1"/>
  <c r="B678" i="1" s="1"/>
  <c r="B682" i="1" s="1"/>
  <c r="B683" i="1" s="1"/>
  <c r="B684" i="1" s="1"/>
  <c r="B687" i="1" s="1"/>
  <c r="B688" i="1" s="1"/>
  <c r="B689" i="1" s="1"/>
  <c r="B690" i="1" s="1"/>
  <c r="B691" i="1" s="1"/>
  <c r="B692" i="1" s="1"/>
  <c r="B695" i="1" s="1"/>
  <c r="B696" i="1" s="1"/>
  <c r="B697" i="1" s="1"/>
  <c r="B698" i="1" s="1"/>
  <c r="B699" i="1" s="1"/>
  <c r="B700" i="1" s="1"/>
  <c r="B701" i="1" s="1"/>
  <c r="B705" i="1" s="1"/>
  <c r="B706" i="1" s="1"/>
  <c r="B707" i="1" s="1"/>
  <c r="B708" i="1" s="1"/>
  <c r="B709" i="1" s="1"/>
  <c r="B710" i="1" s="1"/>
  <c r="B711" i="1" s="1"/>
  <c r="B712" i="1" s="1"/>
  <c r="B715" i="1" s="1"/>
  <c r="B716" i="1" s="1"/>
  <c r="B717" i="1" s="1"/>
  <c r="B718" i="1" s="1"/>
  <c r="B719" i="1" s="1"/>
  <c r="B720" i="1" s="1"/>
  <c r="B721" i="1" s="1"/>
  <c r="B725" i="1" s="1"/>
  <c r="B726" i="1" s="1"/>
  <c r="B727" i="1" s="1"/>
  <c r="B728" i="1" s="1"/>
  <c r="B729" i="1" s="1"/>
  <c r="B730" i="1" s="1"/>
  <c r="B731" i="1" s="1"/>
  <c r="B732" i="1" s="1"/>
  <c r="B733" i="1" s="1"/>
  <c r="B734" i="1" s="1"/>
  <c r="B735" i="1" s="1"/>
  <c r="B736" i="1" s="1"/>
  <c r="B737" i="1" s="1"/>
  <c r="B738" i="1" s="1"/>
  <c r="B739" i="1" s="1"/>
  <c r="B740" i="1" s="1"/>
  <c r="B741" i="1" s="1"/>
  <c r="B742" i="1" s="1"/>
  <c r="B743" i="1" s="1"/>
  <c r="B744" i="1" s="1"/>
  <c r="B745" i="1" s="1"/>
  <c r="B746" i="1" s="1"/>
  <c r="B747" i="1" s="1"/>
  <c r="B748" i="1" s="1"/>
  <c r="B749" i="1" s="1"/>
  <c r="B750" i="1" s="1"/>
  <c r="B751" i="1" s="1"/>
  <c r="B752" i="1" s="1"/>
  <c r="B753" i="1" s="1"/>
  <c r="B754" i="1" s="1"/>
  <c r="B755" i="1" s="1"/>
  <c r="B756" i="1" s="1"/>
  <c r="B757" i="1" s="1"/>
  <c r="B758" i="1" s="1"/>
  <c r="B759" i="1" s="1"/>
  <c r="B760" i="1" s="1"/>
  <c r="B763" i="1" s="1"/>
  <c r="B768" i="1" s="1"/>
  <c r="B771" i="1" s="1"/>
  <c r="B774" i="1" s="1"/>
  <c r="B779" i="1" s="1"/>
  <c r="B782" i="1" s="1"/>
  <c r="B785" i="1" s="1"/>
  <c r="B788" i="1" s="1"/>
  <c r="B791" i="1" s="1"/>
  <c r="B794" i="1" s="1"/>
  <c r="B797" i="1" s="1"/>
  <c r="B798" i="1" s="1"/>
  <c r="B801" i="1" s="1"/>
  <c r="B804" i="1" s="1"/>
  <c r="B805" i="1" s="1"/>
  <c r="B806" i="1" s="1"/>
  <c r="B807" i="1" s="1"/>
  <c r="B810" i="1" s="1"/>
  <c r="B813" i="1" s="1"/>
  <c r="B814" i="1" s="1"/>
  <c r="B817" i="1" s="1"/>
  <c r="B818" i="1" s="1"/>
  <c r="B823" i="1" s="1"/>
  <c r="B826" i="1" s="1"/>
  <c r="B829" i="1" s="1"/>
  <c r="B832" i="1" s="1"/>
  <c r="B837" i="1" s="1"/>
  <c r="B838" i="1" s="1"/>
  <c r="B839" i="1" s="1"/>
  <c r="B840" i="1" s="1"/>
  <c r="B841" i="1" s="1"/>
  <c r="B844" i="1" s="1"/>
  <c r="B845" i="1" s="1"/>
  <c r="B846" i="1" s="1"/>
  <c r="B847" i="1" s="1"/>
  <c r="B848" i="1" s="1"/>
  <c r="B849" i="1" s="1"/>
  <c r="B852" i="1" s="1"/>
  <c r="B853" i="1" s="1"/>
  <c r="B854" i="1" s="1"/>
  <c r="B855" i="1" s="1"/>
  <c r="C39" i="2"/>
  <c r="D22" i="2"/>
  <c r="C32" i="2" l="1"/>
  <c r="D32" i="2"/>
  <c r="C27" i="2"/>
  <c r="D27" i="2"/>
  <c r="E15" i="2"/>
  <c r="E14" i="2"/>
  <c r="D16" i="2" l="1"/>
  <c r="D15" i="2"/>
  <c r="B15" i="2"/>
  <c r="D39" i="2"/>
  <c r="D38" i="2"/>
  <c r="D37" i="2"/>
  <c r="D36" i="2"/>
  <c r="D35" i="2"/>
  <c r="D34" i="2"/>
  <c r="D33" i="2"/>
  <c r="D31" i="2"/>
  <c r="D30" i="2"/>
  <c r="D29" i="2"/>
  <c r="D28" i="2"/>
  <c r="D26" i="2"/>
  <c r="D25" i="2"/>
  <c r="D24" i="2"/>
  <c r="D23" i="2"/>
  <c r="D21" i="2"/>
  <c r="D20" i="2"/>
  <c r="C23" i="2"/>
  <c r="C24" i="2"/>
  <c r="C25" i="2"/>
  <c r="C26" i="2"/>
  <c r="C28" i="2"/>
  <c r="C29" i="2"/>
  <c r="C30" i="2"/>
  <c r="C31" i="2"/>
  <c r="C33" i="2"/>
  <c r="C34" i="2"/>
  <c r="C35" i="2"/>
  <c r="C36" i="2"/>
  <c r="C37" i="2"/>
  <c r="C38" i="2"/>
  <c r="C22" i="2"/>
  <c r="C21" i="2"/>
  <c r="C20" i="2"/>
  <c r="E22" i="2" l="1"/>
  <c r="F22" i="2"/>
  <c r="G22" i="2" l="1"/>
  <c r="G23" i="2"/>
  <c r="E23" i="2"/>
  <c r="F23" i="2"/>
  <c r="E27" i="2" l="1"/>
  <c r="E32" i="2"/>
  <c r="F37" i="2" l="1"/>
  <c r="E36" i="2"/>
  <c r="F34" i="2"/>
  <c r="F28" i="2"/>
  <c r="F25" i="2"/>
  <c r="E24" i="2"/>
  <c r="E21" i="2"/>
  <c r="F29" i="2"/>
  <c r="F32" i="2"/>
  <c r="E28" i="2"/>
  <c r="F27" i="2"/>
  <c r="E25" i="2"/>
  <c r="F24" i="2"/>
  <c r="F21" i="2"/>
  <c r="E39" i="2"/>
  <c r="F30" i="2"/>
  <c r="E26" i="2"/>
  <c r="F31" i="2"/>
  <c r="E29" i="2"/>
  <c r="G25" i="2"/>
  <c r="G31" i="2"/>
  <c r="G28" i="2"/>
  <c r="G29" i="2"/>
  <c r="G21" i="2"/>
  <c r="G24" i="2"/>
  <c r="G34" i="2" l="1"/>
  <c r="G35" i="2"/>
  <c r="E33" i="2"/>
  <c r="F38" i="2"/>
  <c r="G27" i="2"/>
  <c r="G33" i="2"/>
  <c r="F35" i="2"/>
  <c r="R834" i="1"/>
  <c r="G39" i="2" s="1"/>
  <c r="F26" i="2"/>
  <c r="E37" i="2"/>
  <c r="E38" i="2"/>
  <c r="F33" i="2"/>
  <c r="E34" i="2"/>
  <c r="E30" i="2"/>
  <c r="G30" i="2"/>
  <c r="E31" i="2"/>
  <c r="F39" i="2"/>
  <c r="R776" i="1"/>
  <c r="G38" i="2" s="1"/>
  <c r="G26" i="2"/>
  <c r="G32" i="2"/>
  <c r="R765" i="1"/>
  <c r="G37" i="2" s="1"/>
  <c r="R665" i="1"/>
  <c r="G36" i="2" s="1"/>
  <c r="E35" i="2"/>
  <c r="F36" i="2"/>
  <c r="F20" i="2"/>
  <c r="R14" i="1"/>
  <c r="R5" i="1" l="1"/>
  <c r="E20" i="2"/>
  <c r="R6" i="1"/>
  <c r="R9" i="1" s="1"/>
  <c r="G20" i="2" l="1"/>
  <c r="R7" i="1"/>
  <c r="R12" i="1" l="1"/>
  <c r="G41" i="2"/>
  <c r="B20" i="2"/>
  <c r="B20" i="1"/>
  <c r="B21" i="2" l="1"/>
  <c r="B22" i="2" s="1"/>
  <c r="R8" i="1"/>
  <c r="B23" i="2" l="1"/>
  <c r="R10" i="1"/>
  <c r="B24" i="2" l="1"/>
  <c r="R11" i="1"/>
  <c r="B25" i="2" l="1"/>
  <c r="B26" i="2" s="1"/>
  <c r="B27" i="2" s="1"/>
  <c r="B28" i="2" s="1"/>
  <c r="B29" i="2" s="1"/>
  <c r="B30" i="2" s="1"/>
  <c r="B31" i="2" s="1"/>
  <c r="B32" i="2" s="1"/>
  <c r="B33" i="2" s="1"/>
  <c r="B34" i="2" s="1"/>
  <c r="B35" i="2" s="1"/>
  <c r="B36" i="2" s="1"/>
  <c r="R13" i="1"/>
  <c r="B37" i="2" l="1"/>
  <c r="B38" i="2" s="1"/>
  <c r="B39" i="2" s="1"/>
  <c r="B41" i="2" s="1"/>
</calcChain>
</file>

<file path=xl/sharedStrings.xml><?xml version="1.0" encoding="utf-8"?>
<sst xmlns="http://schemas.openxmlformats.org/spreadsheetml/2006/main" count="1900" uniqueCount="783">
  <si>
    <t>CONSTRUCTION COST ESTIMATE BREAKDOWN</t>
  </si>
  <si>
    <t>ITEM DESCRIPTION</t>
  </si>
  <si>
    <t>CONTRACTOR</t>
  </si>
  <si>
    <t>ADDRESS</t>
  </si>
  <si>
    <t>LINE
TOTAL</t>
  </si>
  <si>
    <t>LINE
NO.</t>
  </si>
  <si>
    <t>UNIT OF
MEASURE</t>
  </si>
  <si>
    <t>LABOR
HOURS</t>
  </si>
  <si>
    <t>GENERAL REQUIREMENTS</t>
  </si>
  <si>
    <t>EXISTING CONDITIONS</t>
  </si>
  <si>
    <t>CONCRETE</t>
  </si>
  <si>
    <t>MASONRY</t>
  </si>
  <si>
    <t>METALS</t>
  </si>
  <si>
    <t>WOOD, PLASTICS AND COMPOSITES</t>
  </si>
  <si>
    <t>THERMAL AND MOISTURE PROTECTION</t>
  </si>
  <si>
    <t>OPENINGS</t>
  </si>
  <si>
    <t>FINISHES</t>
  </si>
  <si>
    <t>TOTAL COST</t>
  </si>
  <si>
    <t>UNIT PRICE</t>
  </si>
  <si>
    <t>LABOR</t>
  </si>
  <si>
    <t>MATERIAL</t>
  </si>
  <si>
    <t xml:space="preserve">QUANTITY </t>
  </si>
  <si>
    <t>UNIT LABOR HOUR</t>
  </si>
  <si>
    <t>SPECIALTIES</t>
  </si>
  <si>
    <t>CONVEYING EQUIPMENT</t>
  </si>
  <si>
    <t>PLUMBING</t>
  </si>
  <si>
    <t>ELECTRICAL</t>
  </si>
  <si>
    <t>EARTHWORK</t>
  </si>
  <si>
    <t>EXTERIOR IMPROVEMENTS</t>
  </si>
  <si>
    <t>UTILITIES</t>
  </si>
  <si>
    <t>PROJECT LOCATION</t>
  </si>
  <si>
    <t>FIRE SUPPRESSION</t>
  </si>
  <si>
    <t>HEATING, VENTILATION AND AIR CONDITIONING (HVAC)</t>
  </si>
  <si>
    <t>TOTAL MATERIAL COST</t>
  </si>
  <si>
    <t>TOTAL LABOR COST</t>
  </si>
  <si>
    <t>SUBTOTAL</t>
  </si>
  <si>
    <t>SALES TAX</t>
  </si>
  <si>
    <t>LABOR BURDEN</t>
  </si>
  <si>
    <t>BONDING</t>
  </si>
  <si>
    <t xml:space="preserve">CONTINGENCY / WASTAGE </t>
  </si>
  <si>
    <t>PROPOSED PROJECT AMOUNT</t>
  </si>
  <si>
    <t>SCOPE OF WORK</t>
  </si>
  <si>
    <t>DATE</t>
  </si>
  <si>
    <t>MAT. FAC.</t>
  </si>
  <si>
    <t>LAB. FAC.</t>
  </si>
  <si>
    <t>OVERHEAD &amp; PROFIT</t>
  </si>
  <si>
    <t>TOTAL MANHOURS</t>
  </si>
  <si>
    <t>DIV. 01</t>
  </si>
  <si>
    <t>DIV. 02</t>
  </si>
  <si>
    <t>DIV. 03</t>
  </si>
  <si>
    <t>DIV. 04</t>
  </si>
  <si>
    <t>DIV. 05</t>
  </si>
  <si>
    <t>DIV. 06</t>
  </si>
  <si>
    <t>DIV. 07</t>
  </si>
  <si>
    <t>DIV. 08</t>
  </si>
  <si>
    <t>DIV. 09</t>
  </si>
  <si>
    <t>DIV. 10</t>
  </si>
  <si>
    <t>DIV. 11</t>
  </si>
  <si>
    <t>DIV. 12</t>
  </si>
  <si>
    <t>DIV. 14</t>
  </si>
  <si>
    <t>DIV. 21</t>
  </si>
  <si>
    <t>DIV. 22</t>
  </si>
  <si>
    <t>DIV. 23</t>
  </si>
  <si>
    <t>DIV. 26</t>
  </si>
  <si>
    <t>DIV. 31</t>
  </si>
  <si>
    <t>DIV. 32</t>
  </si>
  <si>
    <t>DIV. 33</t>
  </si>
  <si>
    <t>DWG REF./
CSI SEC.</t>
  </si>
  <si>
    <t>CREW</t>
  </si>
  <si>
    <t>LABOR RATE</t>
  </si>
  <si>
    <t>PROJECT NAME</t>
  </si>
  <si>
    <t>LS</t>
  </si>
  <si>
    <t>SUBTOTAL MATERIAL</t>
  </si>
  <si>
    <t>SUBTOTAL LABOR</t>
  </si>
  <si>
    <t>EQUIPMENTS</t>
  </si>
  <si>
    <t>FURNISHINGS</t>
  </si>
  <si>
    <t>SUMMARY</t>
  </si>
  <si>
    <t>TOTAL PROJECT COST</t>
  </si>
  <si>
    <t>TRADE
TOTAL W/ S.TAX, O&amp;P</t>
  </si>
  <si>
    <t>CSI DIV.</t>
  </si>
  <si>
    <t>DESCRIPTION</t>
  </si>
  <si>
    <t>MATERIAL COST</t>
  </si>
  <si>
    <t>LABOR
COST</t>
  </si>
  <si>
    <t>TOTAL
COST</t>
  </si>
  <si>
    <t>LINE NO.</t>
  </si>
  <si>
    <t>WALLS</t>
  </si>
  <si>
    <t>8"THK. CMU WALL W/ REINFORCEMENT</t>
  </si>
  <si>
    <t>SF</t>
  </si>
  <si>
    <t>GROUT PROVIDED FOR 8"THK. CMU WALL</t>
  </si>
  <si>
    <t>CY</t>
  </si>
  <si>
    <t>MORTAR PROVIDED FOR 8"THK. CMU WALL</t>
  </si>
  <si>
    <t>EXTERIOR FINISH</t>
  </si>
  <si>
    <t>VENEER</t>
  </si>
  <si>
    <t>RISERS</t>
  </si>
  <si>
    <t>LF</t>
  </si>
  <si>
    <t>STUDS</t>
  </si>
  <si>
    <t>INTERIOR TRIM</t>
  </si>
  <si>
    <t>INTERIOR TRIM AT DOORS</t>
  </si>
  <si>
    <t>INTERIOR TRIM AT WINDOWS</t>
  </si>
  <si>
    <t>SEALANT</t>
  </si>
  <si>
    <t>CONTINUOUS SEALANT AT WALLS</t>
  </si>
  <si>
    <t>CONTINUOUS SEALANT AT DOORS</t>
  </si>
  <si>
    <t>INSULATION</t>
  </si>
  <si>
    <t>BATT INSULATION AT WALL</t>
  </si>
  <si>
    <t>EXTERIOR TRIM</t>
  </si>
  <si>
    <t>EXTERIOR TRIM AT DOORS</t>
  </si>
  <si>
    <t>EXTERIOR TRIM AT WINDOWS</t>
  </si>
  <si>
    <t>EA</t>
  </si>
  <si>
    <t>FLASHING</t>
  </si>
  <si>
    <t>DOORS</t>
  </si>
  <si>
    <t>EXTERIOR DOOR</t>
  </si>
  <si>
    <t>HARDWARE</t>
  </si>
  <si>
    <t>WINDOWS</t>
  </si>
  <si>
    <t>FLOORING</t>
  </si>
  <si>
    <t>BASE</t>
  </si>
  <si>
    <t>TRANSITION</t>
  </si>
  <si>
    <t>WALL FINISH</t>
  </si>
  <si>
    <t>GYPSUM BOARD</t>
  </si>
  <si>
    <t xml:space="preserve">WALLS </t>
  </si>
  <si>
    <t xml:space="preserve">5/8" THK. GYPSUM BOARD AT WALLS </t>
  </si>
  <si>
    <t>NO. OF SHEETS</t>
  </si>
  <si>
    <t xml:space="preserve">ADHESIVE </t>
  </si>
  <si>
    <t>TUBES</t>
  </si>
  <si>
    <t>ROLLS</t>
  </si>
  <si>
    <t>DRYWALL SCREWS</t>
  </si>
  <si>
    <t>LBS</t>
  </si>
  <si>
    <t>MUD PLASTER</t>
  </si>
  <si>
    <t xml:space="preserve">5/8" THK. MOISTURE BOARD AT WALLS </t>
  </si>
  <si>
    <t xml:space="preserve">5/8" THK. CEMENTITUOUS BACKER BOARD AT WALLS </t>
  </si>
  <si>
    <t xml:space="preserve">CEILING </t>
  </si>
  <si>
    <t>5/8" THK. GYPSUM BOARD AT CEILING</t>
  </si>
  <si>
    <t>PAINT</t>
  </si>
  <si>
    <t>COLD FORMED METAL FRAMING</t>
  </si>
  <si>
    <t>TOP RUNNERS</t>
  </si>
  <si>
    <t>3-5/8" TOP METAL RUNNERS</t>
  </si>
  <si>
    <t>6" TOP METAL RUNNERS</t>
  </si>
  <si>
    <t>BOTTOM RUNNERS</t>
  </si>
  <si>
    <t>3-5/8" BOTTOM METAL RUNNERS</t>
  </si>
  <si>
    <t>6" BOTTOM METAL RUNNERS</t>
  </si>
  <si>
    <t>TOILET ACCESSORIES</t>
  </si>
  <si>
    <t>WALL MOUNTED MIRROR</t>
  </si>
  <si>
    <t>36" GRAB BAR</t>
  </si>
  <si>
    <t>48" GRAB BAR</t>
  </si>
  <si>
    <t>TISSUE DISPENSER</t>
  </si>
  <si>
    <t>TOWEL HOOK</t>
  </si>
  <si>
    <t>TISSUE HOLDER</t>
  </si>
  <si>
    <t>SOAP DISPENSER</t>
  </si>
  <si>
    <t>NOTE: ABOVE ITEMS ARE ASSUMED TO BE FURNISHED AND INSTALLED BY G.C..</t>
  </si>
  <si>
    <t>SIGNAGES</t>
  </si>
  <si>
    <t>APPLIANCES &amp; EQUIPMENTS</t>
  </si>
  <si>
    <t>REFRIGERATOR</t>
  </si>
  <si>
    <t>COOKING RANGE</t>
  </si>
  <si>
    <t>DISHWASHER</t>
  </si>
  <si>
    <t>WASHER</t>
  </si>
  <si>
    <t>DRYER</t>
  </si>
  <si>
    <t>MICROWAVE OVEN</t>
  </si>
  <si>
    <t>COUNTERTOP</t>
  </si>
  <si>
    <t>BACKSPLASH</t>
  </si>
  <si>
    <t>ELEVATOR SYSTEM</t>
  </si>
  <si>
    <t>PLUMBING FIXTURES</t>
  </si>
  <si>
    <t>LIGHTING FIXTURES</t>
  </si>
  <si>
    <t>DUCT WORK</t>
  </si>
  <si>
    <t>1.5" FIBERGLASS INSUALTION</t>
  </si>
  <si>
    <t>EXCAVATION</t>
  </si>
  <si>
    <t>EXCAVATION PROVIDED FOR FOOTING</t>
  </si>
  <si>
    <t>BACKFILL</t>
  </si>
  <si>
    <t>BACKFILL PROVIDED FOR FOOTING</t>
  </si>
  <si>
    <t>HAULOFF/IMPORT</t>
  </si>
  <si>
    <t>HAULING OFF EXTRA MATERIAL</t>
  </si>
  <si>
    <t>FORMWORK</t>
  </si>
  <si>
    <t>FORMWORK REQUIRED</t>
  </si>
  <si>
    <t>SLAB ON GRADE</t>
  </si>
  <si>
    <t>ELEVATED SLAB</t>
  </si>
  <si>
    <t>RAILING</t>
  </si>
  <si>
    <t>CANOPY/AWNING</t>
  </si>
  <si>
    <t>PREFINISHED METALCANOPY W/SUPPORT SYSTEM</t>
  </si>
  <si>
    <t>ROOFING ASSEMBLY</t>
  </si>
  <si>
    <t>DRIP EDGE FLASHING</t>
  </si>
  <si>
    <t>SOLID SURFACE COUNTERTOP AT KITCHEN ISLAND</t>
  </si>
  <si>
    <t>FINISH CARPENTRY &amp; MILLWORK</t>
  </si>
  <si>
    <t>BASE CABINET</t>
  </si>
  <si>
    <t>UPPER CABINET</t>
  </si>
  <si>
    <t>CLOSET</t>
  </si>
  <si>
    <t>ONE COAT OF PRIMER WITH TWO COATS OF PAINT AT CEILING</t>
  </si>
  <si>
    <t>8" THK. NORMAL WEIGHT CONCRETE SLAB ON GRADE R/W WWF 6x6-W1.4xW1.4  OVER 6" COMPACTED GRAVEL FILL OVER COMPACTED SUBGRADE</t>
  </si>
  <si>
    <t>6" THK. CONCRETE SLAB ON GRADE R/W WWF-6x6-W1.4XW1.4 OVER 6" COMPACTED GRAVEL FILL OVER COMPACTED SUBGRADE</t>
  </si>
  <si>
    <t>8" THK. NORMAL WEIGHT CONCRETE SLAB R/W #5@12" O.C. TOP AND BOTTOM EACH WAY</t>
  </si>
  <si>
    <t>10" THK. NORMAL WEIGHT CONCRETE SLAB R/W #5@12" O.C. TOP AND BOTTOM EACH WAY</t>
  </si>
  <si>
    <t>10" THK. NORMAL WEIGHT CONCRETE SLAB R/W #6@12" O.C. TOP &amp; BOTTOM EACH WAY</t>
  </si>
  <si>
    <t>PAD FOOTING</t>
  </si>
  <si>
    <r>
      <rPr>
        <b/>
        <sz val="10"/>
        <rFont val="Calibri"/>
        <family val="2"/>
        <scheme val="minor"/>
      </rPr>
      <t xml:space="preserve">F30: </t>
    </r>
    <r>
      <rPr>
        <sz val="10"/>
        <rFont val="Calibri"/>
        <family val="2"/>
        <scheme val="minor"/>
      </rPr>
      <t>3'-0"x3'-0"x2'-0" CONCRETE PAD FOOTING R/W 4-#6 BARS EACH WAY BOTTOM</t>
    </r>
  </si>
  <si>
    <r>
      <rPr>
        <b/>
        <sz val="10"/>
        <rFont val="Calibri"/>
        <family val="2"/>
        <scheme val="minor"/>
      </rPr>
      <t>F40:</t>
    </r>
    <r>
      <rPr>
        <sz val="10"/>
        <rFont val="Calibri"/>
        <family val="2"/>
        <scheme val="minor"/>
      </rPr>
      <t xml:space="preserve"> 4'-0"x4'-0"x2'-0" CONCRETE PAD FOOTING R/W 5-#6 BARS EACH WAY</t>
    </r>
  </si>
  <si>
    <r>
      <rPr>
        <b/>
        <sz val="10"/>
        <rFont val="Calibri"/>
        <family val="2"/>
        <scheme val="minor"/>
      </rPr>
      <t>F50:</t>
    </r>
    <r>
      <rPr>
        <sz val="10"/>
        <rFont val="Calibri"/>
        <family val="2"/>
        <scheme val="minor"/>
      </rPr>
      <t xml:space="preserve"> 5'-0"x5'-0"x2'-6" CONCRETE PAD FOOTING R/W 6-#7 BARS EACH WAY</t>
    </r>
  </si>
  <si>
    <r>
      <rPr>
        <b/>
        <sz val="10"/>
        <rFont val="Calibri"/>
        <family val="2"/>
        <scheme val="minor"/>
      </rPr>
      <t xml:space="preserve">F60: </t>
    </r>
    <r>
      <rPr>
        <sz val="10"/>
        <rFont val="Calibri"/>
        <family val="2"/>
        <scheme val="minor"/>
      </rPr>
      <t>6'-0"x6'-0"x2'-6" CONCRETE PAD FOOTING R/W 8-#7 BARS EACH WAY</t>
    </r>
  </si>
  <si>
    <r>
      <rPr>
        <b/>
        <sz val="10"/>
        <rFont val="Calibri"/>
        <family val="2"/>
        <scheme val="minor"/>
      </rPr>
      <t>F70110</t>
    </r>
    <r>
      <rPr>
        <sz val="10"/>
        <rFont val="Calibri"/>
        <family val="2"/>
        <scheme val="minor"/>
      </rPr>
      <t>: 7'-0"x11'-0"x3'-0" PAD FOOTING R/W 12-#8 BARS EACH WAY</t>
    </r>
  </si>
  <si>
    <t>CONT. FOOTING</t>
  </si>
  <si>
    <t>WF-1: 2'-6"x1'-4" CONCRETE CONT. FOOTING R/W #6@12" O.C LONG BOTTOM AND #7@12" O.C. LONG TOP AND #5@12" O.C. SHORT TOP AND BOTTOM REINFORCEMENT</t>
  </si>
  <si>
    <t>WF2: 3'-0"x1'-6" CONCRETE CONT. FOOTING R/W #7@12" O.C. LONG WAY BOTTOM AND #6@12" O.C SHORT WAY BOTTOM WITH #8@12" O.C. LONG WAY TOP AND #5@12" O.C. SHORT WAY TOP</t>
  </si>
  <si>
    <r>
      <rPr>
        <b/>
        <sz val="10"/>
        <rFont val="Calibri"/>
        <family val="2"/>
        <scheme val="minor"/>
      </rPr>
      <t>BW1:</t>
    </r>
    <r>
      <rPr>
        <sz val="10"/>
        <rFont val="Calibri"/>
        <family val="2"/>
        <scheme val="minor"/>
      </rPr>
      <t xml:space="preserve"> 12" THK. CONCRETE WALL @4'-0" HT R/W #4@12" O.C. HORIZONTAL EACH WAY EACH FACE AND #6@12" O.C. VERTICAL INSIDE FACE AND #5@12" O.C. VERTICAL OUTSIDE FACE</t>
    </r>
  </si>
  <si>
    <r>
      <rPr>
        <b/>
        <sz val="10"/>
        <rFont val="Calibri"/>
        <family val="2"/>
        <scheme val="minor"/>
      </rPr>
      <t>SW1:</t>
    </r>
    <r>
      <rPr>
        <sz val="10"/>
        <rFont val="Calibri"/>
        <family val="2"/>
        <scheme val="minor"/>
      </rPr>
      <t xml:space="preserve"> 10" THK. CONCRETE SHEAR WALL @9'-0" HT R/W #10 @12" O.C. EACH WAY EACH FACE</t>
    </r>
  </si>
  <si>
    <r>
      <rPr>
        <b/>
        <sz val="10"/>
        <rFont val="Calibri"/>
        <family val="2"/>
        <scheme val="minor"/>
      </rPr>
      <t>SW1:</t>
    </r>
    <r>
      <rPr>
        <sz val="10"/>
        <rFont val="Calibri"/>
        <family val="2"/>
        <scheme val="minor"/>
      </rPr>
      <t xml:space="preserve"> 10" THK. CONCRETE SHEAR WALL @10'-6" HT R/W #8 @12" O.C. EACH WAY EACH FACE</t>
    </r>
  </si>
  <si>
    <r>
      <rPr>
        <b/>
        <sz val="10"/>
        <rFont val="Calibri"/>
        <family val="2"/>
        <scheme val="minor"/>
      </rPr>
      <t>SW2:</t>
    </r>
    <r>
      <rPr>
        <sz val="10"/>
        <rFont val="Calibri"/>
        <family val="2"/>
        <scheme val="minor"/>
      </rPr>
      <t xml:space="preserve"> 10" THK. CONCRETE SHEAR WALL @9'-0" HT R/W #10 @12" O.C. EACH WAY EACH FACE</t>
    </r>
  </si>
  <si>
    <r>
      <rPr>
        <b/>
        <sz val="10"/>
        <rFont val="Calibri"/>
        <family val="2"/>
        <scheme val="minor"/>
      </rPr>
      <t>SW3:</t>
    </r>
    <r>
      <rPr>
        <sz val="10"/>
        <rFont val="Calibri"/>
        <family val="2"/>
        <scheme val="minor"/>
      </rPr>
      <t xml:space="preserve"> 10" THK. CONCRETE SHEAR WALL @10'-0" HT R/W #10 @12" O.C. EACH WAY EACH FACE</t>
    </r>
  </si>
  <si>
    <r>
      <rPr>
        <b/>
        <sz val="10"/>
        <rFont val="Calibri"/>
        <family val="2"/>
        <scheme val="minor"/>
      </rPr>
      <t>SW3:</t>
    </r>
    <r>
      <rPr>
        <sz val="10"/>
        <rFont val="Calibri"/>
        <family val="2"/>
        <scheme val="minor"/>
      </rPr>
      <t xml:space="preserve"> 10" THK. CONCRETE SHEAR WALL @10'-6" HT R/W #8 @12" O.C. EACH WAY EACH FACE</t>
    </r>
  </si>
  <si>
    <t>12" THK. CONCRETE SLAB R/W #5@12" O.C. EACH WAY TOP &amp; BOTTOM OVER SLAB ON GRADE</t>
  </si>
  <si>
    <t>MAT FOOTING</t>
  </si>
  <si>
    <r>
      <rPr>
        <b/>
        <sz val="10"/>
        <rFont val="Calibri"/>
        <family val="2"/>
        <scheme val="minor"/>
      </rPr>
      <t>MAT M1</t>
    </r>
    <r>
      <rPr>
        <sz val="10"/>
        <rFont val="Calibri"/>
        <family val="2"/>
        <scheme val="minor"/>
      </rPr>
      <t>: 36" THK. CONCRETE MAT FOOTING R/W 4-#6 LONG WAY AND 4-#6 SHORT WAY OVER 6" COMPACTED GRAVEL FILL OVER PREPARED SUBGRADE</t>
    </r>
  </si>
  <si>
    <r>
      <rPr>
        <b/>
        <sz val="10"/>
        <rFont val="Calibri"/>
        <family val="2"/>
        <scheme val="minor"/>
      </rPr>
      <t>MAT M2:</t>
    </r>
    <r>
      <rPr>
        <sz val="10"/>
        <rFont val="Calibri"/>
        <family val="2"/>
        <scheme val="minor"/>
      </rPr>
      <t xml:space="preserve"> 18" THK. CONCRETE MAT FOOTING R/W 5-#6 BARS EACH WAY</t>
    </r>
  </si>
  <si>
    <t>THICKENED EDGE</t>
  </si>
  <si>
    <t xml:space="preserve">8'-8" x 1'-0" THICKENED EDGE R/W 4-#6 BARS EACH WAY </t>
  </si>
  <si>
    <t>14"X12" CONCRETE THICKENED EDGE</t>
  </si>
  <si>
    <t>SUMP PIT</t>
  </si>
  <si>
    <t>2'-0"x2'-0"x2'-0" SUMP PIT</t>
  </si>
  <si>
    <t>DRAIN TILE</t>
  </si>
  <si>
    <t>4" DIA. PERIMETER DRAIN TILE</t>
  </si>
  <si>
    <t>COLUMNS</t>
  </si>
  <si>
    <t>16"x24" CONCRETE COLUMN R/W 8-#7 VERTICAL AND #3 TIES @12" O.C.
NUMBER OF COLUMNS @10'-0" HT: 9 EA
NUMBER OF COLUMNS @11'-4" HT: 7 EA
NUMBER OF COLUMNS @14'-0" HT: 8 EA</t>
  </si>
  <si>
    <t>24"x72" CONCRETE COLUMN R/W 16-#10 VERTICAL BARS AND #3@12" O.C. TIES
NUMBER OF COLUMNS @11'-0" HT: 1 EA
NUMBER OF COLUMNS @11'-4" HT: 1 EA
NUMBER OF COLUMNS @14'-0" HT: 1 EA</t>
  </si>
  <si>
    <t>22" THK. NORMAL WEIGHT CONCRETE R/W #8@10" O.C. BOTTOM AND #7@10" O.C. TOP EACH WAY</t>
  </si>
  <si>
    <t>CONCRETE STAIRS</t>
  </si>
  <si>
    <t>3'-6" WIDE CONCRETE STAIRS R/W 1-#4 NOSE BAR AND #4@12" O.C. EACH WAY</t>
  </si>
  <si>
    <t>UNDERPINNING</t>
  </si>
  <si>
    <t>UNDERPINNING 
-NO DETAILS</t>
  </si>
  <si>
    <t>F100-S109</t>
  </si>
  <si>
    <t>HOIST BEAM</t>
  </si>
  <si>
    <t>STUD RAIL</t>
  </si>
  <si>
    <r>
      <t>SR-1:</t>
    </r>
    <r>
      <rPr>
        <sz val="10"/>
        <rFont val="Calibri"/>
        <family val="2"/>
        <scheme val="minor"/>
      </rPr>
      <t xml:space="preserve"> 18" HIGH x 33" LONG STUD RAIL
-STUD DIA: 1/2" @3" O.C.</t>
    </r>
  </si>
  <si>
    <t>TPO ROOFING</t>
  </si>
  <si>
    <t>PAVERS</t>
  </si>
  <si>
    <t>24"x24" PAVERS</t>
  </si>
  <si>
    <t>GREEN ROOF</t>
  </si>
  <si>
    <t>COUNTER FLASHING</t>
  </si>
  <si>
    <t>EDGE</t>
  </si>
  <si>
    <t>SLOTTED ALUMINUM EDGE</t>
  </si>
  <si>
    <t>COPPING</t>
  </si>
  <si>
    <t>PREFINISHED METAL COPPING</t>
  </si>
  <si>
    <t>4" THK. CONCRETE SIDEWALK OVER COMPACTED SUBGRADE</t>
  </si>
  <si>
    <t>SIDEWALK</t>
  </si>
  <si>
    <t>JOINTS</t>
  </si>
  <si>
    <t>1/2" PERFORMED JOINT FILLER FILLED CONTROL JOINTS</t>
  </si>
  <si>
    <t>DRIVEWAY</t>
  </si>
  <si>
    <t>6" THK. DRIVEWAY R/W WWF 6x6x10/10 GALVANIZED WIRE MESH OVER COMPACTED SUBGRADE</t>
  </si>
  <si>
    <t>2" HOT MIX ASPHALT 12.5M64 SURFACE COURSE OVER 4" THK. HOT MIX ASPHALT 19M64 BASE COURSE OVER 6" THK. DENSE GRADED AGGREGATE BASE COURSE OVER  COMPACTED SUBGRADE</t>
  </si>
  <si>
    <t>FULL DEPTH PAVEMENT (REMOVAL AND REPAIR)</t>
  </si>
  <si>
    <t>MILL &amp; OVER LAY</t>
  </si>
  <si>
    <t>MILL &amp; OVER LAY ASPHLAT PAVEMENT</t>
  </si>
  <si>
    <t>PARKING</t>
  </si>
  <si>
    <t>PARKING STRIPING</t>
  </si>
  <si>
    <t>SAWCUT</t>
  </si>
  <si>
    <t>TRAFFIC DIRECTION SYMBOL</t>
  </si>
  <si>
    <t>8'-6"x17'-0" VEHICAL PARKING STALL (PROVIDE PARTITIONS)</t>
  </si>
  <si>
    <t>BIKE RACK</t>
  </si>
  <si>
    <t>CURB</t>
  </si>
  <si>
    <t>9"x20" VERTICAL CONCRETE CURB OVER 8" THK. DENSE GRADED AGGREGATE SUB BASE
-COAT CURB WITH A UNIFORM COATING OF POLYMERIZED JOINT ADHESIVE</t>
  </si>
  <si>
    <t>LANDSCAPE</t>
  </si>
  <si>
    <t>3'-0"x7'-0" LANDSCAPE STRIP</t>
  </si>
  <si>
    <r>
      <t>CA:</t>
    </r>
    <r>
      <rPr>
        <sz val="10"/>
        <rFont val="Calibri"/>
        <family val="2"/>
        <scheme val="minor"/>
      </rPr>
      <t xml:space="preserve"> TREE
BOTANICAL NAME: MALUS
COMMON NAME: CRABAPPLE
SIZE: 7'-8'</t>
    </r>
  </si>
  <si>
    <t>SHRUBS</t>
  </si>
  <si>
    <r>
      <rPr>
        <b/>
        <sz val="10"/>
        <rFont val="Calibri"/>
        <family val="2"/>
        <scheme val="minor"/>
      </rPr>
      <t xml:space="preserve">SG:
</t>
    </r>
    <r>
      <rPr>
        <sz val="10"/>
        <rFont val="Calibri"/>
        <family val="2"/>
        <scheme val="minor"/>
      </rPr>
      <t>BOTANICAL NAME: GERANUIM MACULATUM
COMMON NAME: SPOTTED GERANIUM
SIZE: 4"
MATURE SIZE: 1'-1.5'</t>
    </r>
  </si>
  <si>
    <r>
      <rPr>
        <b/>
        <sz val="10"/>
        <rFont val="Calibri"/>
        <family val="2"/>
        <scheme val="minor"/>
      </rPr>
      <t xml:space="preserve">WS:
</t>
    </r>
    <r>
      <rPr>
        <sz val="10"/>
        <rFont val="Calibri"/>
        <family val="2"/>
        <scheme val="minor"/>
      </rPr>
      <t>BOTANICAL NAME: ARTEMISIA LUDOVICIANA
COMMON NAME: WHITE SAGEBUSH1
SIZE: 1'-1.5'
MATURE SIZE: 3'</t>
    </r>
  </si>
  <si>
    <t>EROSION CONTROL</t>
  </si>
  <si>
    <t>CONSTRUCTION ENTRANCE</t>
  </si>
  <si>
    <t>6" THK. CRUSHED STONE CONSTRUCTION ENTRANCE</t>
  </si>
  <si>
    <t>SILT FENCE</t>
  </si>
  <si>
    <t>2'-0" HIGH SILT FENCE FABRIC W/ 6" MIN. EMBEDEDMENT
-PROVIDE 4'-0" HIGH METAL POSTS @8'-0" O.C.</t>
  </si>
  <si>
    <t>STOCKPILE</t>
  </si>
  <si>
    <t>SOIL STOCKPILE W/ PLASTIC COVER
PROVIDE STRAW BALES</t>
  </si>
  <si>
    <t>INLET PROTECTION</t>
  </si>
  <si>
    <t>INLET PROTECTION: 
-BAG W/ DUMP STRAPS ( 2 EA)
- EXPANSION RESTRAINT NYLON ROPE " FLAT WASHERS
- OPTIONAL OIL ABSORBENT PILLOW</t>
  </si>
  <si>
    <t>3" RIGID METALLIC ELECTRCIAL CONDUIT</t>
  </si>
  <si>
    <t>UNDERGROUND PIPING/LINES</t>
  </si>
  <si>
    <t>6" DIA. DIP WATER LINE</t>
  </si>
  <si>
    <t>6" DIA. PVC STORM PIPE</t>
  </si>
  <si>
    <t>18" DIA. SEWER MAIN (VERIFY EXISTANCE)</t>
  </si>
  <si>
    <t>PIPING</t>
  </si>
  <si>
    <t>DEVICES</t>
  </si>
  <si>
    <t>35'-0"x6'-0"x5'-10" STORM WATER TANK
-ACCESS PORT COVER
-LADDER RUNG
-STEEL PLATE W/ 2-1/2" ORIFICE
-CURB CAP</t>
  </si>
  <si>
    <t>BACKFLOW PREVENTOR VALVE</t>
  </si>
  <si>
    <t>CO: CLEANOUT</t>
  </si>
  <si>
    <t>GAS LINE</t>
  </si>
  <si>
    <t>GAS VALVE</t>
  </si>
  <si>
    <t>60" DIA x 9'-0" HIGH SEWER MANHOLE</t>
  </si>
  <si>
    <t>3/4" CLEAN STONE BEDDING</t>
  </si>
  <si>
    <t xml:space="preserve">VIRGIN DENSE GRADED </t>
  </si>
  <si>
    <t>WATER VALVE</t>
  </si>
  <si>
    <t>HAULOFF EXTRA MATERIAL</t>
  </si>
  <si>
    <t>C-3</t>
  </si>
  <si>
    <t>C-4</t>
  </si>
  <si>
    <t>L-1</t>
  </si>
  <si>
    <t>SITE ELECTRICAL</t>
  </si>
  <si>
    <t>WALL MOUNTED LIGHTING FIXTURE
MODEL: MIMIK 20 21W 730 A60/W EM3H
LLF: 1.00
LAMP: MMK200 3K T4 EMPK</t>
  </si>
  <si>
    <t>12"x24"CONCRETE COLUMN R/W 8#6 VERTICAL BARS AND #3@12" O.C. TIES
NUMBER OF COLUMNS @ 10'-0" HT: 3 EA
NUMBER OF COLUMNS @10'-6" HT: 40 EA
NUMBER OF COLUMNS @11'-4" HT: 9 EA
NUMBER OF COLUMNS @13'-6" HT: 16 EA
NUMBER OF COLUMNS @14'-0" HT: 2 EA
NUMBER OF COLUMNS @21'-4" HT: 7 EA</t>
  </si>
  <si>
    <t>18"x24" CONCRETE COLUMN R/W 8-#&amp; VERTICAL BARS AND #3@12" O.C. TIES
NUMBER OF COLUMNS @10'-6" HT: 5 EA
NUMBER OF COLUMNS @13'-6" HT: 1 EA
NUMBER OF COLUMNS @21'-4" HT: 4 EA</t>
  </si>
  <si>
    <t>COMPLETE SCOPE OF WORK</t>
  </si>
  <si>
    <t>MULTIFAMILY RESIDENTIAL 42-46 COTTAGE STREET</t>
  </si>
  <si>
    <t>42-46 COTTAGE STREET JERSEY CITY, NJ 07306</t>
  </si>
  <si>
    <t>PB103</t>
  </si>
  <si>
    <t>PB201-204</t>
  </si>
  <si>
    <r>
      <rPr>
        <b/>
        <sz val="10"/>
        <rFont val="Calibri"/>
        <family val="2"/>
        <scheme val="minor"/>
      </rPr>
      <t>B-01:</t>
    </r>
    <r>
      <rPr>
        <sz val="10"/>
        <rFont val="Calibri"/>
        <family val="2"/>
        <scheme val="minor"/>
      </rPr>
      <t xml:space="preserve"> FACE BRICK VENEER
COLOR: MAGANESE IRONSPOT</t>
    </r>
  </si>
  <si>
    <t>PB-102</t>
  </si>
  <si>
    <t>42"H METAL GUARDRAIL 
COLOR: DARK GREY</t>
  </si>
  <si>
    <t>PB-102,PB103</t>
  </si>
  <si>
    <t>1-1/4'' DIA 36"H PAINTED STEEL GUARDRAIL</t>
  </si>
  <si>
    <t>PAINTED STEEL HANDRAIL</t>
  </si>
  <si>
    <t>STAIR RAILING</t>
  </si>
  <si>
    <t>NEW BOARD-ON-BOARD CEDAR WOOD FENCE 6"H
COLOR: STAINBLACK FINISH</t>
  </si>
  <si>
    <t>PB101-PB103</t>
  </si>
  <si>
    <t>PB-102-PB-103</t>
  </si>
  <si>
    <t>1'-0"D x 2'-6"H KITCHEN UPPER CABINET</t>
  </si>
  <si>
    <t>2'-0"D x 3'-0"H KITCHEN BASE CABINET</t>
  </si>
  <si>
    <t>2'-0"D CLOSET W/ ROD &amp; SHELVES</t>
  </si>
  <si>
    <t>BACKING &amp; BLOCKING</t>
  </si>
  <si>
    <t>PROVIDE 2X BLOCKING FOR MILLWORK</t>
  </si>
  <si>
    <t>PROVIDE PLYWOOD BACKING FOR MILLWORK</t>
  </si>
  <si>
    <t>SHEATHING</t>
  </si>
  <si>
    <t>PB103-101</t>
  </si>
  <si>
    <t xml:space="preserve">7/16" OSB SHEATHING AT EXTERIOR WALLS </t>
  </si>
  <si>
    <t>VAPOR BARRIER</t>
  </si>
  <si>
    <t>PB101-103</t>
  </si>
  <si>
    <t>VAPOR BARRIER AT EXTERIOR WALLS</t>
  </si>
  <si>
    <t>CONTINOUS SEALANT AT WINDOWS</t>
  </si>
  <si>
    <t>PB101-104</t>
  </si>
  <si>
    <t>PB201</t>
  </si>
  <si>
    <t>STUCCO</t>
  </si>
  <si>
    <r>
      <rPr>
        <b/>
        <sz val="10"/>
        <rFont val="Calibri"/>
        <family val="2"/>
        <scheme val="minor"/>
      </rPr>
      <t xml:space="preserve">ST01: </t>
    </r>
    <r>
      <rPr>
        <sz val="10"/>
        <rFont val="Calibri"/>
        <family val="2"/>
        <scheme val="minor"/>
      </rPr>
      <t>STO STUCCO 
COLOR: LIGHT GRAY</t>
    </r>
  </si>
  <si>
    <t xml:space="preserve">CONCRETE </t>
  </si>
  <si>
    <r>
      <rPr>
        <b/>
        <sz val="10"/>
        <rFont val="Calibri"/>
        <family val="2"/>
        <scheme val="minor"/>
      </rPr>
      <t>C-01:</t>
    </r>
    <r>
      <rPr>
        <sz val="10"/>
        <rFont val="Calibri"/>
        <family val="2"/>
        <scheme val="minor"/>
      </rPr>
      <t xml:space="preserve"> SEALED CONCRETE FINISH
COLOR: GRAY</t>
    </r>
  </si>
  <si>
    <t>FIBER CEMENT PANEL</t>
  </si>
  <si>
    <r>
      <rPr>
        <b/>
        <sz val="10"/>
        <rFont val="Calibri"/>
        <family val="2"/>
        <scheme val="minor"/>
      </rPr>
      <t>FC-02:</t>
    </r>
    <r>
      <rPr>
        <sz val="10"/>
        <rFont val="Calibri"/>
        <family val="2"/>
        <scheme val="minor"/>
      </rPr>
      <t xml:space="preserve"> FIBER CEMENT PANEL 
COLOR: LIGHT GRAY</t>
    </r>
  </si>
  <si>
    <r>
      <rPr>
        <b/>
        <sz val="10"/>
        <rFont val="Calibri"/>
        <family val="2"/>
        <scheme val="minor"/>
      </rPr>
      <t>FC-03:</t>
    </r>
    <r>
      <rPr>
        <sz val="10"/>
        <rFont val="Calibri"/>
        <family val="2"/>
        <scheme val="minor"/>
      </rPr>
      <t xml:space="preserve"> EQUITONE FIBER CEMENT PANEL 
COLOR: MEDIUM DARK GRAY</t>
    </r>
  </si>
  <si>
    <t>METAL PANEL</t>
  </si>
  <si>
    <t>M01: METAL PANEL 
COLOR: DARK GRAY</t>
  </si>
  <si>
    <t>METAL SCREEN</t>
  </si>
  <si>
    <t>M04: MCNICHOLS PERFORTATED METAL SCREEN 
COLOR: LIGHT GRAY
- PTAC BEHIND PERFORATED METAL SCREEN</t>
  </si>
  <si>
    <t>SLATTED LOUVER MECHANICAL SCREEN 
COLOR: GRAY</t>
  </si>
  <si>
    <t>3'-0" W x 7'-0" HT EXTERIOR DOOR W/ FRAME</t>
  </si>
  <si>
    <t>3'-0" W x 8'-0" HT EXTERIOR DOOR W/ FRAME</t>
  </si>
  <si>
    <t>10'-0" W x 8'-0" HT GARAGE PARKING DOOR W/ FRAME_x000D_
 FINISH: DARK GRAY</t>
  </si>
  <si>
    <t>INTERIOR DOORS</t>
  </si>
  <si>
    <t>PB-101-PB-103</t>
  </si>
  <si>
    <t xml:space="preserve">3'-0"W x 7-0"H SOLID WOODEN DOOR W/ FRAME </t>
  </si>
  <si>
    <t xml:space="preserve">3'-10"W x 7-0"H SOLID WOODEN DOUBLE DOOR W/ FRAME </t>
  </si>
  <si>
    <t xml:space="preserve">4'-4"W x 7-0"H SOLID WOODEN DOUBLE DOOR W/ FRAME </t>
  </si>
  <si>
    <t xml:space="preserve">3'-10"W x 7-0"H SLIDING DOOR W/ FRAME </t>
  </si>
  <si>
    <t xml:space="preserve">2'-4"W x 7-0"H POCKET DOOR W/ FRAME </t>
  </si>
  <si>
    <t xml:space="preserve">2'-0"W x 7-0"H POCKET DOOR W/ FRAME </t>
  </si>
  <si>
    <t xml:space="preserve">2'-6"W x 7-0"H POCKET DOOR W/ FRAME </t>
  </si>
  <si>
    <t>ALLOWANCE PROVIDED FOR INTERIOR DOORS HARDWARE</t>
  </si>
  <si>
    <t>ALLOWANCE PROVIDED FOR EXTERIOR DOORS HARDWARE</t>
  </si>
  <si>
    <t>2'-0" W x 6'-0" CASEMENT ALUMINUM GLASS WINDOW W/ FRAME _x000D_
COLOR: BLACK</t>
  </si>
  <si>
    <t>2'-0" W x 6'-0" HT FIXED GLASS ALUMINUM WINDOW W/ FRAME</t>
  </si>
  <si>
    <t>3'-0" W x 6'-0" HT CASEMENT GLASS ALUMINUM WINDOW W/ FRAME</t>
  </si>
  <si>
    <t>4'-0" W x 6'-0" HT ALUMINUM FIXED GLASS WINDOW W/ FRAME_x000D_
COLR: BLACK</t>
  </si>
  <si>
    <t>4'-3" W x 6'-0" HT ALUMINUM FIXED GLASS WINDOW W/ FRAME_x000D_
COLR: BLACK</t>
  </si>
  <si>
    <t xml:space="preserve">STOREFRONT </t>
  </si>
  <si>
    <t>PB204</t>
  </si>
  <si>
    <t xml:space="preserve">GLASS STOREFRONT AT ROOF </t>
  </si>
  <si>
    <t>CURTAIN WALL</t>
  </si>
  <si>
    <t xml:space="preserve">CURTAIN WALL STOREFRONT WITH DOORS 
(2) 3'-0" x 6'-0" HT GLASS DOOR W/ FRAME 
MFR: KAWNEER 1600 WALL SYSTEM CURTAIN WALL
COLOR: DARK GREY </t>
  </si>
  <si>
    <t xml:space="preserve">CURTAIN WALL 
MFR: KAWNEER 1600 WALL SYSTEM CURTAIN WALL
COLOR: DARK GREY </t>
  </si>
  <si>
    <t>LOUVERS</t>
  </si>
  <si>
    <t>3'-9" x 1'-9" LOUVERS</t>
  </si>
  <si>
    <t>CARPET TILE, NYLON, FUSION BONDED W/ PADDING
SIZE: 18" X 18" / 24" X 24"
24 OZ</t>
  </si>
  <si>
    <t xml:space="preserve">CERAMIC FLOOR TILE W/ EPOXY GROUT
TYPE: PORCELAIN
SIZE: 2" X 2" </t>
  </si>
  <si>
    <t>PREFINISHED WHITE OAK, HARDWOOD FLOORING
SIZE: 2 1/4" WIDE</t>
  </si>
  <si>
    <t xml:space="preserve">LUXURY VINYL TILE </t>
  </si>
  <si>
    <t>SEALED CONCRETE FLOORING</t>
  </si>
  <si>
    <t xml:space="preserve">1/8" RUBBER BASE 
TYPE: STRAIGHT/ COVE , STD. COLORS
SIZE: 4"H </t>
  </si>
  <si>
    <t>WOOD BASE
SIZE: FLAT 1" x 4"</t>
  </si>
  <si>
    <t>CERAMIC TILE BASE
SIZE: 3" x 24" BULLNOSE</t>
  </si>
  <si>
    <t>TRANSITION FROM CERAMIC TILE TO LVT</t>
  </si>
  <si>
    <t>TRANSITION FROM LVT TO CONCRETE FLOORING</t>
  </si>
  <si>
    <t>TRANSITION FROM CERAMIC TILE TO HARDWOOD FLOORING</t>
  </si>
  <si>
    <t>TRANSITION FROM CPT TO HARDWOOD FLOORNG</t>
  </si>
  <si>
    <t>TRANSITION FROM CERAMIC TILE TO PAINT AT WALLS</t>
  </si>
  <si>
    <t>CERAMIC WALL TILE W/ THIN SET (4'-0" HT)
SIZE: 12" X 12"</t>
  </si>
  <si>
    <t>TAPING</t>
  </si>
  <si>
    <t>CEILING</t>
  </si>
  <si>
    <r>
      <rPr>
        <b/>
        <sz val="10"/>
        <rFont val="Calibri"/>
        <family val="2"/>
        <scheme val="minor"/>
      </rPr>
      <t>ACOUSTICAL CEILING TILE</t>
    </r>
    <r>
      <rPr>
        <sz val="10"/>
        <rFont val="Calibri"/>
        <family val="2"/>
        <scheme val="minor"/>
      </rPr>
      <t xml:space="preserve">
SIZE: 24" X 24" 
TYPE: 5/8"THK. FIBERGLASS BOARD
GRID: TEE 
SUPPORT: SUSPENDED</t>
    </r>
  </si>
  <si>
    <t>PAINT  WORK AT WALLS
TYPE: BRUSHWORK 
COATING: 1 COAT OF PRIMER AND 2 COATS OF PAINT</t>
  </si>
  <si>
    <t>3-5/8" METAL STUDS @ 16" O.C. 
NO. OF STUDS @ 4'-0" HT: 37
NO. OF STUDS @ 6'-0" HT: 62
NO. OF STUDS @ 9'-0" HT: 1638
NO. OF STUDS @ 10'-0" HT: 299
NO. OF STUDS @ 12'-2" HT: 41
NO. OF STUDS @ 12'-9" HT: 185</t>
  </si>
  <si>
    <t>6" METAL STUDS @ 16" O.C. 
NO. OF STUDS @ 9'-0" HT: 1016
NO. OF STUDS @ 10'-0" HT: 5
NO. OF STUDS @ 10'-4" HT: 1123
NO. OF STUDS @ 11'-4" HT: 198
NO. OF STUDS @ 12'-2" HT: 5
NO. OF STUDS @ 12'-9" HT: 22
NO. OF STUDS @ 13'-6" HT: 207
NO. OF STUDS @ 14'-0" HT:  252</t>
  </si>
  <si>
    <t>EXTERIOR SIGNAGE FOR ALPHABET WRITTEN ON CURTAIN WALL
STAINLESS STEEL METAL LETTERING 
FONT: CENTURY GOTHIC</t>
  </si>
  <si>
    <t>WASHING MACHINE</t>
  </si>
  <si>
    <t>SOLID SURFACE COUNTERTOP AT KITCHEN</t>
  </si>
  <si>
    <t>SOLID SURFACE COUNTERTOP AT BATHROOM</t>
  </si>
  <si>
    <t>4"H GRANITE BACKSPLASH</t>
  </si>
  <si>
    <t>KITCHEN ISLAND</t>
  </si>
  <si>
    <t>7'-0"L x 2'-0"D KITCHEN ISLAND</t>
  </si>
  <si>
    <t>SCHINDLER 3300 10 STOP 3500LB ELEVATOR 7'-0" X 8'-6"</t>
  </si>
  <si>
    <t>SPRINKLER HEAD</t>
  </si>
  <si>
    <t>SP-100 TO SP-109</t>
  </si>
  <si>
    <t>UPRIGHT SPRINKLER W/5.6 K FACTOR
MFR: RELIABLE
MODEL: F1FR-56</t>
  </si>
  <si>
    <t>CONCEALED SPRINKLER W/5.6 K FACTOR
MFR: RELIABLE
MODEL: F1FR-56</t>
  </si>
  <si>
    <t>DRY SIDEWALL SPRINKLER W/5.6 K FACTOR
MFR: RELIABLE
MODEL: F3-56</t>
  </si>
  <si>
    <t>SIDEWALL E SPRINKLER W/5.6 K FACTOR
MFR: RELIABLE
MODEL: G6-80</t>
  </si>
  <si>
    <t>SPRINKLER PIPING</t>
  </si>
  <si>
    <t>2" DIA SPRINKLER PIPING</t>
  </si>
  <si>
    <t>3" DIA DRY SPRINKLER PIPING</t>
  </si>
  <si>
    <t>4" DIA SPRINKLER PIPING</t>
  </si>
  <si>
    <t>6" DIA SPRINKLER PIPING</t>
  </si>
  <si>
    <t>FIRE PUMP</t>
  </si>
  <si>
    <t>FP-1: FIRE PUMP 
MODEL/SERIES: 6X6X11/1580
V/PH/CYCLE: 208/3/60
REMARKS: ITT/A-C FIRE PUMP SERIES 1580, MODEL 6X6X11F-L UL/FM LISTED VERTICAL IN-LINE FIRE PUMP, MOTOR RATED 75HP, 3500 RPM, 208/3/60, ODP ENCLOSURE, SUCTION &amp; DISCHARGE
GAUGES, CASING RELIEF VALVE, 4” MAIN RELIEF VALVE, 4 X 4 ENCLOSED WASTE CONE FIRE PUMP CONTROLLER: TORNA-TECH MODEL GPS-GPU, UL LISTED/FM APPROVED, FULL SERVICE, REDUCED VOLTAGE SOFT START SOFT STOP FIRE PUMP
CONTROLLER, WITH AUTOMATIC TRANSFER SWITCH WITH DIGITAL TOUCH SCREEN DISPLAY, PUMP RUN AND PHASE FAILURE/REVERSAL ALARM. NEMA 2 ENCLOSURE W/ 100,000 AIC.</t>
  </si>
  <si>
    <t>JOCKEY PUMP</t>
  </si>
  <si>
    <t>JP-1: JOCKEY PUMP
MFR:GROUNDFOSS
MODEL: CR3-9
V/PH/CYCLE: 208/3/60
REMARKS: WITH JP3 JOCKEY PUMP CONTROLLER WITH DIGITAL DISPLAY, FUSED CONNECT SWITCH, MINIMUM RUN TIMER, PILOT LIGHTS</t>
  </si>
  <si>
    <t>MISC.</t>
  </si>
  <si>
    <t>3" DRY VALVE</t>
  </si>
  <si>
    <t>3" FCA</t>
  </si>
  <si>
    <t>JOCKEY PUMP CONTROLLER</t>
  </si>
  <si>
    <t>FIRE PUMP CONTROLLER</t>
  </si>
  <si>
    <t>P-050 TO P-109</t>
  </si>
  <si>
    <t>BT: BATH TUB W/1-1/2" TRAP</t>
  </si>
  <si>
    <t>KS: KITCHEN SINK W/1-1/2" TRAP</t>
  </si>
  <si>
    <t>LAV: LAVATORY W/1-1/2" TRAP</t>
  </si>
  <si>
    <t xml:space="preserve">WC: WATER CLOSET </t>
  </si>
  <si>
    <t>DOMESTIC PIPING</t>
  </si>
  <si>
    <t>1" HWR LINE</t>
  </si>
  <si>
    <t>1" HWS LINE</t>
  </si>
  <si>
    <t>1'-1/4" HWS LINE</t>
  </si>
  <si>
    <t>1-1/4" CW LINE</t>
  </si>
  <si>
    <t>2-1/2" HWS LINE</t>
  </si>
  <si>
    <t>3" CW LINE</t>
  </si>
  <si>
    <t>3/4" HWR LINE</t>
  </si>
  <si>
    <t>SEWERAGE &amp; STORM PIPING</t>
  </si>
  <si>
    <t>2" DIA WASTE LINE</t>
  </si>
  <si>
    <t>3" WASTE LINE</t>
  </si>
  <si>
    <t>4" SANITARY LINE</t>
  </si>
  <si>
    <t>6" STORM LINE</t>
  </si>
  <si>
    <t>GAS PIPING</t>
  </si>
  <si>
    <t>5" MAIN GAS SERVICE LINE</t>
  </si>
  <si>
    <t>2" GAS PIPE LINE</t>
  </si>
  <si>
    <t>1'-1/2" GAS LINE</t>
  </si>
  <si>
    <t>VENTS</t>
  </si>
  <si>
    <t>4" DIA VENT PIPE</t>
  </si>
  <si>
    <t>DRAINS</t>
  </si>
  <si>
    <t>3" ROOF DRAIN</t>
  </si>
  <si>
    <t>3" ER DRAIN</t>
  </si>
  <si>
    <t>4" ROOF DRAIN</t>
  </si>
  <si>
    <t>4" ER DRAIN</t>
  </si>
  <si>
    <t>5" ER DRAIN</t>
  </si>
  <si>
    <t>5" ROOF DRAIN</t>
  </si>
  <si>
    <t>DOMESTIC WATER HEATER</t>
  </si>
  <si>
    <t>DHWH-1: DOMESTIC HOT WATER HEATER
MFR: A.O SMITH
MODEL: BTHL-500A
CAPACITY: 250GAL
V/PH/HZ: 120/1/60</t>
  </si>
  <si>
    <t>DHWH-2: DOMESTIC HOT WATER HEATER
MFR: A.O SMITH
MODEL: BTHL-500A
CAPACITY: 250GAL
V/PH/HZ: 120/1/60</t>
  </si>
  <si>
    <t>DOMESTIC WATER BOOSTER PUMP</t>
  </si>
  <si>
    <r>
      <t xml:space="preserve">DWBP-1: DOMESTIC WATER BOOSTER PUMP
MFR: SICO
TYPE: TRPLEX
</t>
    </r>
    <r>
      <rPr>
        <b/>
        <sz val="10"/>
        <rFont val="Calibri"/>
        <family val="2"/>
        <scheme val="minor"/>
      </rPr>
      <t>PUMP1</t>
    </r>
    <r>
      <rPr>
        <sz val="10"/>
        <rFont val="Calibri"/>
        <family val="2"/>
        <scheme val="minor"/>
      </rPr>
      <t xml:space="preserve">
MODEL: CR15-3
FLOW: 80GPM
TDH: 45PSI
HP: 5
POWER: 208/3/60
</t>
    </r>
    <r>
      <rPr>
        <b/>
        <sz val="10"/>
        <rFont val="Calibri"/>
        <family val="2"/>
        <scheme val="minor"/>
      </rPr>
      <t>PUMP2</t>
    </r>
    <r>
      <rPr>
        <sz val="10"/>
        <rFont val="Calibri"/>
        <family val="2"/>
        <scheme val="minor"/>
      </rPr>
      <t xml:space="preserve">
MODEL: CR15-3
FLOW: 80GPM
TDH: 45PSI
HP: 5
POWER: 208/3/60
</t>
    </r>
    <r>
      <rPr>
        <b/>
        <sz val="10"/>
        <rFont val="Calibri"/>
        <family val="2"/>
        <scheme val="minor"/>
      </rPr>
      <t>PUMP3</t>
    </r>
    <r>
      <rPr>
        <sz val="10"/>
        <rFont val="Calibri"/>
        <family val="2"/>
        <scheme val="minor"/>
      </rPr>
      <t xml:space="preserve">
MODEL: CR5-6
FLOW: 32GPM
TDH: 45PSI
HP: 5
POWER: 208/3/60</t>
    </r>
  </si>
  <si>
    <t>NOTE: WITH SICO TRIPLEX CONTROL PANEL NEMA 1, 208 VOLT- 3PHASE W/VFD DRIVES TO CONTROL PUMP OPERATION.AUTOMATIC ALTERNATOR , 24 HOUR TIMER, HOA FOR PUMP, MAIN DISCONNECT SWITCH , ALARM AND LIGHTS AND DRY CONTACTS FOR REMOTE ALARM W/86 GALLON CUSHION TANK 150 PSI WP W/FACTORY BUILT, PRE-WIRED AND ASSEMBELED ON 32" X 48" STAINLESS STEEL BASEPLATE  W/3" LEAD FREE COPPER SUCTION AND DISCHARGE MANIFOLD GROOVED CONNECTION</t>
  </si>
  <si>
    <t>SEWER EJECTOR</t>
  </si>
  <si>
    <t>SE-1: DUPLEX TYPE SEWERAGE EJECTOR
MFR: ITT GOULDS
MODEL: SERIES 3887, MODEL WS0538BHF
FLOW/TDH/HP: 50 GPM/15PSI/0.5
V/PH/HZ: 208/3/60
REMARKS: SUBMERSIBLE CAST IRON SEWAGE PUMP, MECHANICAL SEAL AND FULL SUBMERSIBLE MOTOR , DUPLEX CONTROL W/THREE (4) FLOAT SWITCHES, 36" x 60" ROUND FIBERGLASS BASIN AND COVER</t>
  </si>
  <si>
    <t>SP-1: OIL MINDER TYPE SUMP PUMP
MFR: FEDERAL PUMPS
MODEL: SERIES 3888, MODEL WS1538D3M
FLOW/TDH/HP: 50GPM/25PSI/1
V/PH/HZ: 208/1/60</t>
  </si>
  <si>
    <t>3" AREA DRAIN</t>
  </si>
  <si>
    <t>3" FD</t>
  </si>
  <si>
    <t>3" MOCV</t>
  </si>
  <si>
    <t>3" RPZ</t>
  </si>
  <si>
    <t>3" WATER METER</t>
  </si>
  <si>
    <t>4" FD</t>
  </si>
  <si>
    <t>4" SAN HOUSE TRAP</t>
  </si>
  <si>
    <t>6" FIRE WATER SERVICE</t>
  </si>
  <si>
    <t>6" RPDA</t>
  </si>
  <si>
    <t>6" RPZ</t>
  </si>
  <si>
    <t>6" STORM HOUSE TRAP</t>
  </si>
  <si>
    <t>8" COMBINED SEWER LINE</t>
  </si>
  <si>
    <t>8" PLUMBING CHASE</t>
  </si>
  <si>
    <t>10" PLUMBING CHASE</t>
  </si>
  <si>
    <t>500 GAL/DAY TANK W/36" x 64" x 6" PAD</t>
  </si>
  <si>
    <t>BOOSTER SKID</t>
  </si>
  <si>
    <t>EXPANSION TANK</t>
  </si>
  <si>
    <t>RCP-1: NO DETAIL GIVEN</t>
  </si>
  <si>
    <t>SHAFT</t>
  </si>
  <si>
    <t>STORM WATER PREFILTER</t>
  </si>
  <si>
    <t>STORM WATER TREATMENT UNIT ON 42" x 60" x 6" PAD</t>
  </si>
  <si>
    <t>ELECTRIC TANK WATER HEATER</t>
  </si>
  <si>
    <t>GAS TANK WATER HEATER</t>
  </si>
  <si>
    <t>GAS TANKLESS WATER HEATER</t>
  </si>
  <si>
    <t>ALLOWANCE</t>
  </si>
  <si>
    <t>ALLOWANCE PROVIDED FOR BENDS
AREA: 69519 SF</t>
  </si>
  <si>
    <t>E-100 TO E-208, FA-100 TO FA-108</t>
  </si>
  <si>
    <t>1'-4" DIA RECESSED LIGHT W/EMERGENCY CIRCUIT.FIXTURES SHOULD BE 
LIGHTED CONT. W/INTEGRAL BATTERY PACKS</t>
  </si>
  <si>
    <t>1'-4" DIA RECESSED LIGHTS</t>
  </si>
  <si>
    <t>1'-6" x 1'-0" LIGHT FIXTURE</t>
  </si>
  <si>
    <t>2'-0" X 1'-0" LIGHT FIXTURE</t>
  </si>
  <si>
    <t>3'-0" X 1'-0" LIGHT FIXTURE</t>
  </si>
  <si>
    <t>4" DIA CEILING MOUNTED LIGHT FIXTURE</t>
  </si>
  <si>
    <t>4" DIA RECESSED LIGHT W/EMERGENCY CIRCUIT.FIXTURES SHOULD BE LIGHTED CONT. W/INTEGRAL BATTERY PACKS</t>
  </si>
  <si>
    <t>4'-0" x 1'-0" LIGHT FIXTURE</t>
  </si>
  <si>
    <t>4.5" DIA TRIMLESS  RECESSED LIGHTS
MFR: BEGA</t>
  </si>
  <si>
    <t>OUTDOOR WALL SCONCE
DESC: MIMIK 20 A60/W EM3P-BLACK
MFR: MIMIK</t>
  </si>
  <si>
    <t>INDOOR PARKING GARAGE LIGHTS
DESC: VCPG LED V4 P4 40K 70CRI T5M MVOLT SRM SNAXD
MFR: LITHONIA LIGHTING</t>
  </si>
  <si>
    <t>NOTE: ALL OCCUPANCY SENSORS SHALL AUTOMATICALLY TURN OFF LIGHTS WITHIN ITS DESIGNATED AREA WITHIN 20 MINUTES AFTER ALL OCCUPANTS HAVE LEFT THE SPACE PER IECC C405.2.1.1 MANUAL CONTROLS SHALL BE PROVIDED TO ALLOW OCCUPANTS TO TURN OFF LIGHTS.</t>
  </si>
  <si>
    <t>RECEPTACLE</t>
  </si>
  <si>
    <t>E-100 TO E-208</t>
  </si>
  <si>
    <t>DUPLEX CONVENIENCE RECEPTACLE</t>
  </si>
  <si>
    <t>GFI RECEPTACLE</t>
  </si>
  <si>
    <t>WATER PROOF GFI RECEPTACLE</t>
  </si>
  <si>
    <t>SWITCHES</t>
  </si>
  <si>
    <t>20A 3-WAY TOGGLE SWITCH U.O.N</t>
  </si>
  <si>
    <t>20A SPST TOGGLE SWITCH U.O.N</t>
  </si>
  <si>
    <t>ONE WAY OCCUPANCY SENSOR SWITCH</t>
  </si>
  <si>
    <t>FUSED DISCONNECT SWITCH</t>
  </si>
  <si>
    <t>TAMPER SWITCH</t>
  </si>
  <si>
    <t>WATER FLOW SWITCH</t>
  </si>
  <si>
    <t>SENSORS/ DETECTORS</t>
  </si>
  <si>
    <t>CEILING MOUNTED OCCUPANCY SENSOR</t>
  </si>
  <si>
    <t>COMBINATION OF SMOKE AND CO DETECTOR</t>
  </si>
  <si>
    <t>PHOTOCELL SENSORS FOR DAYLIGHT SHUTOFF</t>
  </si>
  <si>
    <t>CARBON MONOXIDE ALARM</t>
  </si>
  <si>
    <t>CEILING MOUNTED AREA SMOKE DETECTOR</t>
  </si>
  <si>
    <t>CEILING MOUNTED ELEVATOR LOBBY SMOKE DETECTOR</t>
  </si>
  <si>
    <t>HEAT DETECTOR</t>
  </si>
  <si>
    <t>NOTE: ALL SMOKE ALARM ARE WIRED TO A SINGLE, CONTINOUS NON SWITCHED POWER LINE , WHICH IS NOT PROTECTED BY A GROUND FAULT INTERRUPTER.ALL SMOKE ALARMS IN A TENDEM INSTALLATION MUST BE CONTROLLED BY THE SAME FUSE OR CIRCUIT BREAKER. OTHERWISE TENDOM UNIT WILL NOT OPERATE.</t>
  </si>
  <si>
    <t>PANELBOARD</t>
  </si>
  <si>
    <r>
      <rPr>
        <b/>
        <sz val="10"/>
        <rFont val="Calibri"/>
        <family val="2"/>
        <scheme val="minor"/>
      </rPr>
      <t>HP-1:</t>
    </r>
    <r>
      <rPr>
        <sz val="10"/>
        <rFont val="Calibri"/>
        <family val="2"/>
        <scheme val="minor"/>
      </rPr>
      <t xml:space="preserve"> HOUSE PANELBOARD
NOTE: NO SPECS ARE GIVEN</t>
    </r>
  </si>
  <si>
    <r>
      <rPr>
        <b/>
        <sz val="10"/>
        <rFont val="Calibri"/>
        <family val="2"/>
        <scheme val="minor"/>
      </rPr>
      <t xml:space="preserve">HP-2: </t>
    </r>
    <r>
      <rPr>
        <sz val="10"/>
        <rFont val="Calibri"/>
        <family val="2"/>
        <scheme val="minor"/>
      </rPr>
      <t>HOUSE PANELBOARD
NOTE: NO SPECS ARE GIVEN</t>
    </r>
  </si>
  <si>
    <r>
      <rPr>
        <b/>
        <sz val="10"/>
        <rFont val="Calibri"/>
        <family val="2"/>
        <scheme val="minor"/>
      </rPr>
      <t xml:space="preserve">HP-R: </t>
    </r>
    <r>
      <rPr>
        <sz val="10"/>
        <rFont val="Calibri"/>
        <family val="2"/>
        <scheme val="minor"/>
      </rPr>
      <t>HOUSE PANELBOARD
NOTE: NO SPECS ARE GIVEN</t>
    </r>
  </si>
  <si>
    <r>
      <rPr>
        <b/>
        <sz val="10"/>
        <rFont val="Calibri"/>
        <family val="2"/>
        <scheme val="minor"/>
      </rPr>
      <t>MDP:</t>
    </r>
    <r>
      <rPr>
        <sz val="10"/>
        <rFont val="Calibri"/>
        <family val="2"/>
        <scheme val="minor"/>
      </rPr>
      <t xml:space="preserve"> MAIN DISTRIBUTION PANEL FOR HOUSE LOADS RATED FOR 600A, 3PH</t>
    </r>
  </si>
  <si>
    <r>
      <rPr>
        <b/>
        <sz val="10"/>
        <rFont val="Calibri"/>
        <family val="2"/>
        <scheme val="minor"/>
      </rPr>
      <t>RP-1:</t>
    </r>
    <r>
      <rPr>
        <sz val="10"/>
        <rFont val="Calibri"/>
        <family val="2"/>
        <scheme val="minor"/>
      </rPr>
      <t xml:space="preserve"> ELECTRIC PANELBOARD
NOTE: NO SPECS ARE GIVEN</t>
    </r>
  </si>
  <si>
    <r>
      <rPr>
        <b/>
        <sz val="10"/>
        <rFont val="Calibri"/>
        <family val="2"/>
        <scheme val="minor"/>
      </rPr>
      <t>RP-2:</t>
    </r>
    <r>
      <rPr>
        <sz val="10"/>
        <rFont val="Calibri"/>
        <family val="2"/>
        <scheme val="minor"/>
      </rPr>
      <t xml:space="preserve"> ELECTRIC PANELBOARD
NOTE: NO SPECS ARE GIVEN</t>
    </r>
  </si>
  <si>
    <r>
      <rPr>
        <b/>
        <sz val="10"/>
        <rFont val="Calibri"/>
        <family val="2"/>
        <scheme val="minor"/>
      </rPr>
      <t>RP-3:</t>
    </r>
    <r>
      <rPr>
        <sz val="10"/>
        <rFont val="Calibri"/>
        <family val="2"/>
        <scheme val="minor"/>
      </rPr>
      <t xml:space="preserve"> ELECTRIC PANELBOARD
NOTE: NO SPECS ARE GIVEN</t>
    </r>
  </si>
  <si>
    <r>
      <rPr>
        <b/>
        <sz val="10"/>
        <rFont val="Calibri"/>
        <family val="2"/>
        <scheme val="minor"/>
      </rPr>
      <t>RP-4:</t>
    </r>
    <r>
      <rPr>
        <sz val="10"/>
        <rFont val="Calibri"/>
        <family val="2"/>
        <scheme val="minor"/>
      </rPr>
      <t xml:space="preserve"> ELECTRIC PANELBOARD
NOTE: NO SPECS ARE GIVEN</t>
    </r>
  </si>
  <si>
    <t>APARTMENTS LOAD CENTERS</t>
  </si>
  <si>
    <r>
      <rPr>
        <b/>
        <sz val="10"/>
        <rFont val="Calibri"/>
        <family val="2"/>
        <scheme val="minor"/>
      </rPr>
      <t>AP-X1:</t>
    </r>
    <r>
      <rPr>
        <sz val="10"/>
        <rFont val="Calibri"/>
        <family val="2"/>
        <scheme val="minor"/>
      </rPr>
      <t xml:space="preserve"> APARTMENT LOAD CENTER</t>
    </r>
  </si>
  <si>
    <r>
      <rPr>
        <b/>
        <sz val="10"/>
        <rFont val="Calibri"/>
        <family val="2"/>
        <scheme val="minor"/>
      </rPr>
      <t xml:space="preserve">AP-XA: </t>
    </r>
    <r>
      <rPr>
        <sz val="10"/>
        <rFont val="Calibri"/>
        <family val="2"/>
        <scheme val="minor"/>
      </rPr>
      <t>APARTMENT LOAD CENTER</t>
    </r>
  </si>
  <si>
    <r>
      <rPr>
        <b/>
        <sz val="10"/>
        <rFont val="Calibri"/>
        <family val="2"/>
        <scheme val="minor"/>
      </rPr>
      <t>AP-XB:</t>
    </r>
    <r>
      <rPr>
        <sz val="10"/>
        <rFont val="Calibri"/>
        <family val="2"/>
        <scheme val="minor"/>
      </rPr>
      <t xml:space="preserve"> APARTMENT LOAD CENTER</t>
    </r>
  </si>
  <si>
    <r>
      <rPr>
        <b/>
        <sz val="10"/>
        <rFont val="Calibri"/>
        <family val="2"/>
        <scheme val="minor"/>
      </rPr>
      <t>AP-XC:</t>
    </r>
    <r>
      <rPr>
        <sz val="10"/>
        <rFont val="Calibri"/>
        <family val="2"/>
        <scheme val="minor"/>
      </rPr>
      <t xml:space="preserve"> APARTMENT LOAD CENTER</t>
    </r>
  </si>
  <si>
    <r>
      <rPr>
        <b/>
        <sz val="10"/>
        <rFont val="Calibri"/>
        <family val="2"/>
        <scheme val="minor"/>
      </rPr>
      <t xml:space="preserve">AP-XD: </t>
    </r>
    <r>
      <rPr>
        <sz val="10"/>
        <rFont val="Calibri"/>
        <family val="2"/>
        <scheme val="minor"/>
      </rPr>
      <t>APARTMENT LOAD CENTER</t>
    </r>
  </si>
  <si>
    <r>
      <rPr>
        <b/>
        <sz val="10"/>
        <rFont val="Calibri"/>
        <family val="2"/>
        <scheme val="minor"/>
      </rPr>
      <t>AP-XE:</t>
    </r>
    <r>
      <rPr>
        <sz val="10"/>
        <rFont val="Calibri"/>
        <family val="2"/>
        <scheme val="minor"/>
      </rPr>
      <t xml:space="preserve"> APARTMENT LOAD CENTER</t>
    </r>
  </si>
  <si>
    <r>
      <rPr>
        <b/>
        <sz val="10"/>
        <rFont val="Calibri"/>
        <family val="2"/>
        <scheme val="minor"/>
      </rPr>
      <t xml:space="preserve">AP-XF: </t>
    </r>
    <r>
      <rPr>
        <sz val="10"/>
        <rFont val="Calibri"/>
        <family val="2"/>
        <scheme val="minor"/>
      </rPr>
      <t>APARTMENT LOAD CENTER</t>
    </r>
  </si>
  <si>
    <t>NOTE: ALL APARTMENT LOAD CENTERS ARE RATED FOR 120/208 VOLTS, SINGLE PHASE, 125 AMP MLO, 30 POLE.</t>
  </si>
  <si>
    <t>120/208 VOLTS, 3 PHASE, 2000AMPS PSEG SERVICE END BOX FED FROM PSEG TRANSFORMER</t>
  </si>
  <si>
    <t>1000KVA TRANSFORMER</t>
  </si>
  <si>
    <t>AC INDOOR MOTORS AS NOTED W/LIQUID TIGHT FLEXIBLE CONNECTION W/JUNCTION BOX AND MOTOR SWITCH</t>
  </si>
  <si>
    <t>AC OUTDOOR UNIT MOTOR AS NOTED W/CONTROLLER W/DISCONNECT SWITCH W/WEATHER PROOF</t>
  </si>
  <si>
    <t>2'-8" x 4'-0" CT CABINET W/1600A
MFR: MILLBANK
MODEL: AMRM-1634 OR EQ.</t>
  </si>
  <si>
    <t>COMMERCIAL STACKED METERS, 200A, 3PH EACH. THREE PHASE IN/THREE PHASE OUT. SIEMENS W3MM3200U OR EQ.</t>
  </si>
  <si>
    <t>DATA OUTLET_x000D_
NOTE: DATA OUTLET TO BE PROVIDED W/1" CONDUIT U.O.N TO H.C AND TERMINATED WITH 90 DEGREE ELBOW AND BUSHING.TEL/DATA OUTLET PLATE SHALL BE PROVIDED W/1-1/4" DIA GROMMETED OPENING.</t>
  </si>
  <si>
    <t>DUPLEX PUMP W/0.5,0.5 HP RATING</t>
  </si>
  <si>
    <t>DUPLEX PUMP W/5, 5, 2 HP RATINGS</t>
  </si>
  <si>
    <t>FIRE ALARM FUSE #1.CUT OUT DISCONNECT SWITCH AND METER</t>
  </si>
  <si>
    <t>FIRE PUMP METER</t>
  </si>
  <si>
    <t>HOUSE METER</t>
  </si>
  <si>
    <t>JUNCTION BOX</t>
  </si>
  <si>
    <t>METER BANK FOR RESIDENTIAL RATED FOR 600 AMPS EACH ,120/208V, 3 PHASE, 4 WIRES INPUT AND SINGLE PHASE OUTLET .PROVIDE EACH W/100 AMP, 2 POLE BREAKERS ( METER BANK COVERS 45 RESIDENTIAL METERS)</t>
  </si>
  <si>
    <r>
      <t xml:space="preserve">NATURAL GAS GENERATOR 350KW W/ LEVEL 2 SOUND ATTENUATED STAINLESS STEEL ENCLOSURE OF 2765LBS WEIGHT. FINAL SIZE TBD
</t>
    </r>
    <r>
      <rPr>
        <b/>
        <sz val="10"/>
        <rFont val="Calibri"/>
        <family val="2"/>
        <scheme val="minor"/>
      </rPr>
      <t>NOTE:</t>
    </r>
    <r>
      <rPr>
        <sz val="10"/>
        <rFont val="Calibri"/>
        <family val="2"/>
        <scheme val="minor"/>
      </rPr>
      <t xml:space="preserve"> GENERATOR CONTROL PANEL AND CIRCUIT BREAKER SHALL BE FURNISHED AND MOUNTED BY GENERATOR MANUFACTURER INSIDE GENERATOR ENCLOSURE.</t>
    </r>
  </si>
  <si>
    <t xml:space="preserve">NON FUSED DISCONNECT SWITCH AMPERAGE </t>
  </si>
  <si>
    <t>RESIDENTIAL SERVICE SWITCH #3 RATED FOR 600A FUSE/600A SWITCH, 3PH EACH. SIEMENS HF 366N OR EQ.</t>
  </si>
  <si>
    <t>SERVICE SWITCH #5 FOR HOUSE (SIEMENS HF 366N OF EQ.) RATED FOR 600A FUSE/600A SWITCH</t>
  </si>
  <si>
    <t>SERVICE SWITCH #6 FOR COMMERCIAL LOADS RATED FOR 800A, 120/208V, 3PH (SIEMENS HF 366N OF EQ.)</t>
  </si>
  <si>
    <t>SERVICE SWITCH#2 SWITCHBOARD FOR FIRE PUMP RATED FOR 1200 A FUSE/1200 A SWITCH</t>
  </si>
  <si>
    <t>TRASH COMPACTOR</t>
  </si>
  <si>
    <t>FACP: FIRE ALARM CONTROL PANEL</t>
  </si>
  <si>
    <t>ADDRESSABLE CONTROL MODULE</t>
  </si>
  <si>
    <t>FIRE ALARM COMBINATION UNIT HORN/STROBE LIGHT</t>
  </si>
  <si>
    <t>FIRE ALARM COMBINATION UNIT HORN/STROBE LIGHT (WATER PROOF)</t>
  </si>
  <si>
    <t>FIRE ALARM MANUAL PULL STATION, WALL MOUNTED</t>
  </si>
  <si>
    <t>FIRE ALARM STROBE LIGHT DEVICE WALL MOUNTED</t>
  </si>
  <si>
    <r>
      <t xml:space="preserve">ATS-1:  NO MORE DETAIL GIVEN
</t>
    </r>
    <r>
      <rPr>
        <b/>
        <sz val="10"/>
        <rFont val="Calibri"/>
        <family val="2"/>
        <scheme val="minor"/>
      </rPr>
      <t>NOTE:</t>
    </r>
    <r>
      <rPr>
        <sz val="10"/>
        <rFont val="Calibri"/>
        <family val="2"/>
        <scheme val="minor"/>
      </rPr>
      <t xml:space="preserve"> MENTIONED ON FIRE ALARM PLANS</t>
    </r>
  </si>
  <si>
    <r>
      <t xml:space="preserve">FCC: NO MORE DETAIL GIVEN
</t>
    </r>
    <r>
      <rPr>
        <b/>
        <sz val="10"/>
        <rFont val="Calibri"/>
        <family val="2"/>
        <scheme val="minor"/>
      </rPr>
      <t xml:space="preserve">NOTE: </t>
    </r>
    <r>
      <rPr>
        <sz val="10"/>
        <rFont val="Calibri"/>
        <family val="2"/>
        <scheme val="minor"/>
      </rPr>
      <t>MENTIONED ON FIRE ALARM PLANS</t>
    </r>
  </si>
  <si>
    <r>
      <t xml:space="preserve">GF: NO MORE DETAIL GIVEN
</t>
    </r>
    <r>
      <rPr>
        <b/>
        <sz val="10"/>
        <rFont val="Calibri"/>
        <family val="2"/>
        <scheme val="minor"/>
      </rPr>
      <t xml:space="preserve">NOTE: </t>
    </r>
    <r>
      <rPr>
        <sz val="10"/>
        <rFont val="Calibri"/>
        <family val="2"/>
        <scheme val="minor"/>
      </rPr>
      <t>MENTIONED ON FIRE ALARM PLANS</t>
    </r>
  </si>
  <si>
    <r>
      <t xml:space="preserve">GR: NO MORE DETAIL GIVEN
</t>
    </r>
    <r>
      <rPr>
        <b/>
        <sz val="10"/>
        <rFont val="Calibri"/>
        <family val="2"/>
        <scheme val="minor"/>
      </rPr>
      <t>NOTE:</t>
    </r>
    <r>
      <rPr>
        <sz val="10"/>
        <rFont val="Calibri"/>
        <family val="2"/>
        <scheme val="minor"/>
      </rPr>
      <t xml:space="preserve"> MENTIONED ON FIRE ALARM PLANS</t>
    </r>
  </si>
  <si>
    <r>
      <t xml:space="preserve">GS: NO MORE DETAIL GIVEN
</t>
    </r>
    <r>
      <rPr>
        <b/>
        <sz val="10"/>
        <rFont val="Calibri"/>
        <family val="2"/>
        <scheme val="minor"/>
      </rPr>
      <t>NOTE:</t>
    </r>
    <r>
      <rPr>
        <sz val="10"/>
        <rFont val="Calibri"/>
        <family val="2"/>
        <scheme val="minor"/>
      </rPr>
      <t xml:space="preserve"> MENTIONED ON FIRE ALARM PLANS</t>
    </r>
  </si>
  <si>
    <t>MONITOR MODULE</t>
  </si>
  <si>
    <t>MOTOR CONTROLLER</t>
  </si>
  <si>
    <t>WARDEN STATION</t>
  </si>
  <si>
    <t>ERV-1: NO MORE DETAIL GIVEN
NOTE: MENTIONED ON ELECTRIC PLAN</t>
  </si>
  <si>
    <t>ALLOWANCE PROVIDED FOR ELECTRICAL WIRING
AREA: 69519 SF</t>
  </si>
  <si>
    <t>M100 - M110</t>
  </si>
  <si>
    <t>24 GA. DUCT WORK</t>
  </si>
  <si>
    <t>26 GA. DUCT WORK</t>
  </si>
  <si>
    <t xml:space="preserve">DIFFUSERS </t>
  </si>
  <si>
    <t>M100-M110</t>
  </si>
  <si>
    <t xml:space="preserve">DXA: NEW DIFFUSER
CFM: 600
SIZE: 12" DIA </t>
  </si>
  <si>
    <t xml:space="preserve">DXA: NEW DIFFUSER
CFM: 400
SIZE: 12" DIA </t>
  </si>
  <si>
    <t xml:space="preserve">DXA: NEW DIFFUSER
CFM: 200
SIZE: 12" DIA </t>
  </si>
  <si>
    <t xml:space="preserve">DXB: NEW DIFFUSER
CFM: 400
SIZE: 12" DIA </t>
  </si>
  <si>
    <t xml:space="preserve">DXB: NEW DIFFUSER
CFM: 200
SIZE: 12" DIA </t>
  </si>
  <si>
    <t xml:space="preserve">DXB: NEW DIFFUSER
CFM: 600
SIZE: 12" DIA </t>
  </si>
  <si>
    <t xml:space="preserve">DXC: NEW DIFFUSER
CFM: 400
SIZE: 12" DIA </t>
  </si>
  <si>
    <t xml:space="preserve">DXC: NEW DIFFUSER
CFM: 600
SIZE: 12" DIA </t>
  </si>
  <si>
    <t xml:space="preserve">DXC: NEW DIFFUSER
CFM: 800
SIZE: 12" DIA </t>
  </si>
  <si>
    <t xml:space="preserve">DXD: NEW DIFFUSER
CFM: 200
SIZE: 12" DIA </t>
  </si>
  <si>
    <t xml:space="preserve">DXD: NEW DIFFUSER
CFM: 400
SIZE: 12" DIA </t>
  </si>
  <si>
    <t xml:space="preserve">DXD: NEW DIFFUSER
CFM: 600
SIZE: 12" DIA </t>
  </si>
  <si>
    <t xml:space="preserve">DXD: NEW DIFFUSER
CFM: 800
SIZE: 12" DIA </t>
  </si>
  <si>
    <t>EG: NEW EXHAUST GRILL 
CFM: 50</t>
  </si>
  <si>
    <t>EG: NEW EXHAUST GRILL 
CFM: 25</t>
  </si>
  <si>
    <t>KXA: NEW DIFFUSER 
CFM: 50
SIZE: 6X4</t>
  </si>
  <si>
    <t>KXA: NEW DIFFUSER 
CFM: 150
SIZE: 8X6</t>
  </si>
  <si>
    <t>KXA: NEW DIFFUSER 
CFM: 100
SIZE: 6X6</t>
  </si>
  <si>
    <t>KXA: NEW DIFFUSER 
CFM: 200
SIZE: 8X6</t>
  </si>
  <si>
    <t>KXB: NEW DIFFUSER 
CFM: 50
SIZE: 6X4</t>
  </si>
  <si>
    <t>KXB: NEW DIFFUSER 
CFM: 100
SIZE: 6X6</t>
  </si>
  <si>
    <t>KXB: NEW DIFFUSER 
CFM: 150
SIZE: 8X6</t>
  </si>
  <si>
    <t>KXB: NEW DIFFUSER 
CFM: 200
SIZE: 8X6</t>
  </si>
  <si>
    <t>KXC: NEW DIFFUSER 
CFM: 50
SIZE: 6X4</t>
  </si>
  <si>
    <t>KXE: NEW DIFFUSER 
CFM: 100
SIZE: 6X6</t>
  </si>
  <si>
    <t>KXF: NEW DIFFUSER 
CFM: 100
SIZE: 6X6</t>
  </si>
  <si>
    <t>KXD: NEW DIFFUSER 
CFM: 100
SIZE: 6X6</t>
  </si>
  <si>
    <t>KXD: NEW DIFFUSER 
CFM: 200
SIZE: 8X6</t>
  </si>
  <si>
    <t>KXF: NEW DIFFUSER 
CFM: 200
SIZE: 8X6</t>
  </si>
  <si>
    <t>KXF: NEW DIFFUSER 
CFM: 100
SIZE: 8X8</t>
  </si>
  <si>
    <t>KXC: NEW DIFFUSER 
CFM: 100
SIZE: 6X6</t>
  </si>
  <si>
    <t>KXC: NEW DIFFUSER 
CFM: 150
SIZE: 8X6</t>
  </si>
  <si>
    <t>KXC: NEW DIFFUSER 
CFM: 200
SIZE: 8X6</t>
  </si>
  <si>
    <t>KXE: NEW DIFFUSER 
CFM: 200
SIZE: 8X6</t>
  </si>
  <si>
    <t>KXF: NEW DIFFUSER 
CFM: 300
SIZE: 12X6</t>
  </si>
  <si>
    <t>KXD: NEW DIFFUSER 
CFM: 300
SIZE: 12X6</t>
  </si>
  <si>
    <t>KXE: NEW DIFFUSER 
CFM: 300
SIZE: 12X6</t>
  </si>
  <si>
    <t>KXD: NEW DIFFUSER 
CFM: 400
SIZE: 12X8</t>
  </si>
  <si>
    <t xml:space="preserve">KXE-12X8-400 CFM </t>
  </si>
  <si>
    <t>OA1: NEW DIFFUSER 
CFM: 995
SIZE: 18X10</t>
  </si>
  <si>
    <t>OA1: NEW DIFFUSER 
CFM: 1145
SIZE: 18X10</t>
  </si>
  <si>
    <t>OA1: NEW DIFFUSER 
CFM: 1095
SIZE: 18X10</t>
  </si>
  <si>
    <t>OA1: NEW DIFFUSER 
CFM: 1370
SIZE: 18X12</t>
  </si>
  <si>
    <t>OA1: NEW DIFFUSER 
CFM: 1595
SIZE: 18X14</t>
  </si>
  <si>
    <t>OA1: NEW DIFFUSER 
CFM: 1820
SIZE: 18X14</t>
  </si>
  <si>
    <t>OA1: NEW DIFFUSER 
CFM: 2045
SIZE: 18X16</t>
  </si>
  <si>
    <t>SPA: NEW DIFFUSER 
CFM: 19000
SIZE: 30X32</t>
  </si>
  <si>
    <t>SPB: NEW DIFFUSER 
CFM: 19000
SIZE: 30X32</t>
  </si>
  <si>
    <t>TXA: NEW DIFFUSER
CFM: 25
SIZE: 6X4</t>
  </si>
  <si>
    <t>TXA: NEW DIFFUSER
CFM: 75
SIZE: 6X6</t>
  </si>
  <si>
    <t>TXA: NEW DIFFUSER
CFM: 50
SIZE: 6X4</t>
  </si>
  <si>
    <t>TXA: NEW DIFFUSER
CFM: 100
SIZE: 6X6</t>
  </si>
  <si>
    <t>TXB: NEW DIFFUSER
CFM: 25
SIZE: 6X4</t>
  </si>
  <si>
    <t>TXB: NEW DIFFUSER
CFM: 50
SIZE: 6X4</t>
  </si>
  <si>
    <t>TXB: NEW DIFFUSER
CFM: 75
SIZE: 6X6</t>
  </si>
  <si>
    <t>TXB: NEW DIFFUSER
CFM: 100
SIZE: 6X6</t>
  </si>
  <si>
    <t>TXC: NEW DIFFUSER
CFM: 25
SIZE: 6X4</t>
  </si>
  <si>
    <t>TXC: NEW DIFFUSER
CFM: 75
SIZE: 6X6</t>
  </si>
  <si>
    <t>TXC: NEW DIFFUSER
CFM: 50
SIZE: 6X4</t>
  </si>
  <si>
    <t>TXC: NEW DIFFUSER
CFM: 150
SIZE: 8X6</t>
  </si>
  <si>
    <t>TXC: NEW DIFFUSER
CFM: 100
SIZE: 6X6</t>
  </si>
  <si>
    <t>TXD: NEW DIFFUSER
CFM: 100
SIZE: 6X6</t>
  </si>
  <si>
    <t>TXD: NEW DIFFUSER
CFM: 50
SIZE: 6X4</t>
  </si>
  <si>
    <t>TXD: NEW DIFFUSER
CFM: 200
SIZE: 8X6</t>
  </si>
  <si>
    <t>TXD: NEW DIFFUSER
CFM: 150
SIZE: 8X6</t>
  </si>
  <si>
    <t>TXG: NEW DIFFUSER
CFM: 400
SIZE: 12X8</t>
  </si>
  <si>
    <t>TXE: NEW DIFFUSER
CFM: 50
SIZE: 6X4</t>
  </si>
  <si>
    <t>TXE: NEW DIFFUSER
CFM: 400
SIZE: 12X8</t>
  </si>
  <si>
    <t>TXE: NEW DIFFUSER
CFM: 100
SIZE: 6X6</t>
  </si>
  <si>
    <t>TXE: NEW DIFFUSER
CFM: 200
SIZE: 8X6</t>
  </si>
  <si>
    <t>TXE: NEW DIFFUSER
CFM: 150
SIZE: 8X6</t>
  </si>
  <si>
    <t>TXF: NEW DIFFUSER
CFM: 25
SIZE: 6X4</t>
  </si>
  <si>
    <t>TXF: NEW DIFFUSER
CFM: 100
SIZE: 6X6</t>
  </si>
  <si>
    <t>TXF: NEW DIFFUSER
CFM: 50
SIZE: 6X6</t>
  </si>
  <si>
    <t>TXF: NEW DIFFUSER
CFM: 200
SIZE: 8X6</t>
  </si>
  <si>
    <t>TXF: NEW DIFFUSER
CFM: 150
SIZE: 8X6</t>
  </si>
  <si>
    <t>TRX: NEW DIFFUSER
CFM: 340
SIZE: 12X8</t>
  </si>
  <si>
    <t>TRX: NEW DIFFUSER
CFM: 420
SIZE: 12X8</t>
  </si>
  <si>
    <t>TRX: NEW DIFFUSER
CFM: 380
SIZE: 12X8</t>
  </si>
  <si>
    <t>TRX: NEW DIFFUSER
CFM: 460
SIZE: 12X8</t>
  </si>
  <si>
    <t>TXG: NEW DIFFUSER
CFM: 100
SIZE: 6X6</t>
  </si>
  <si>
    <t>TXG: NEW DIFFUSER
CFM: 200
SIZE: 8X6</t>
  </si>
  <si>
    <t>TXG: NEW DIFFUSER
CFM: 300
SIZE: 12X6</t>
  </si>
  <si>
    <t>TRX1: DIFFUSER
CFM: 230
SIZE: 10X6</t>
  </si>
  <si>
    <t>TRX1: DIFFUSER
CFM: 300
SIZE: 12X8</t>
  </si>
  <si>
    <t>TRX1: DIFFUSER
CFM: 265
SIZE: 10X6</t>
  </si>
  <si>
    <t>TRX1: DIFFUSER
CFM: 340
SIZE: 12X8</t>
  </si>
  <si>
    <t>NEW CEILING MOUNTED GRILLE OR DIFFUSERS (SIZE &amp; TYPE NOT MENTION)</t>
  </si>
  <si>
    <t>SF: NEW CEILING DIFFUSER 
CFM: 245</t>
  </si>
  <si>
    <t>SF: NEW CEILING DIFFUSER 
CFM: 34</t>
  </si>
  <si>
    <t xml:space="preserve">TXE-8X6-200 CFM </t>
  </si>
  <si>
    <t xml:space="preserve">TXF-8X6-200 CFM </t>
  </si>
  <si>
    <t xml:space="preserve">KXF-12X8-400 CFM </t>
  </si>
  <si>
    <t xml:space="preserve">KX1-18X18-2250 CFM </t>
  </si>
  <si>
    <t xml:space="preserve">KXD-12X8-400 CFM </t>
  </si>
  <si>
    <t xml:space="preserve">TXD-8X6-200 CFM </t>
  </si>
  <si>
    <t xml:space="preserve">TXG-12X8-400 CFM </t>
  </si>
  <si>
    <t xml:space="preserve">DXB-12"DIA- 1000 CFM </t>
  </si>
  <si>
    <t xml:space="preserve">DXB-12" DIA 800 CFM </t>
  </si>
  <si>
    <t xml:space="preserve">KXB-8X6-200 CFM </t>
  </si>
  <si>
    <t xml:space="preserve">TXB-6X6-100 CFM </t>
  </si>
  <si>
    <t xml:space="preserve">KXA-8X6-200 CFM </t>
  </si>
  <si>
    <t xml:space="preserve">TXA-6X6-100 CFM </t>
  </si>
  <si>
    <t xml:space="preserve">DXA-12" DIA -1000 CFM </t>
  </si>
  <si>
    <t xml:space="preserve">DXA-12"DIA-800 CFM </t>
  </si>
  <si>
    <t xml:space="preserve">DXD-12"DIA-100 CFM </t>
  </si>
  <si>
    <t xml:space="preserve">DXD-12"DIA-800 CFM </t>
  </si>
  <si>
    <t xml:space="preserve">TXC-6X6-100 CFM </t>
  </si>
  <si>
    <t xml:space="preserve">DXC-12"DIA-100 CFM </t>
  </si>
  <si>
    <t xml:space="preserve">DXC-12"DIA 800 CFM </t>
  </si>
  <si>
    <t xml:space="preserve">KXC-8X6-200 CFM </t>
  </si>
  <si>
    <t xml:space="preserve">TX1-16X16-1525 CFM </t>
  </si>
  <si>
    <t xml:space="preserve">TRX1-12X8-500 CFM </t>
  </si>
  <si>
    <t xml:space="preserve">TRX1-12X8-460 CFM </t>
  </si>
  <si>
    <t xml:space="preserve">OA1-18X18- 2270 CFM </t>
  </si>
  <si>
    <t xml:space="preserve">OA1-18X16- 2045 CFM </t>
  </si>
  <si>
    <t xml:space="preserve">KXF-1-2250 CFM </t>
  </si>
  <si>
    <t xml:space="preserve">DXD-12" DIA 1000 CFM </t>
  </si>
  <si>
    <t xml:space="preserve">DXB-12" DIA 1000 CFM </t>
  </si>
  <si>
    <t xml:space="preserve">DXA12" DIA 1000 CFM </t>
  </si>
  <si>
    <t xml:space="preserve">OA1-18X18-2270 CFM </t>
  </si>
  <si>
    <t xml:space="preserve">DXC-12" DIA -1000 CFM </t>
  </si>
  <si>
    <t>EQUIPMENT</t>
  </si>
  <si>
    <t>PTAC: 1.5 TONS 
MFR: ICE AIR
MODEL:: EZ</t>
  </si>
  <si>
    <t>PTAC: 0.5 TONS 
MFR: ICE AIR
MODEL:: EZ</t>
  </si>
  <si>
    <t>PTAC: 0.75 TONS 
MFR: ICE AIR
MODEL:: EZ</t>
  </si>
  <si>
    <t>PTAC: 1 TONS 
MFR: ICE AIR
MODEL:: EZ</t>
  </si>
  <si>
    <t xml:space="preserve">CONDENSING UNITS </t>
  </si>
  <si>
    <t>AC: NEW EVAPORATOR 0.75 TONS 
MODEL: ARNU363B8A4</t>
  </si>
  <si>
    <t>AC: NEW EVAPORATOR 0.5 TONS 
MODEL: ARNU243M2A4</t>
  </si>
  <si>
    <t>AC: NEW EVAPORATOR 1.5 TONS 
MFR: ARNU093M1A4</t>
  </si>
  <si>
    <t>AC: CONDENSING UNIT 1 TONS 
AC: NEW EVAPORATOR 1.5 TONS 
MFR: ARNU093M1A4</t>
  </si>
  <si>
    <t>ACCU: CONDENSING UNIT 2.0 TONS 
MODEL: ARUM192BTE5</t>
  </si>
  <si>
    <t xml:space="preserve">ACCU-BB: CONDENSING UNIT 6.0 TONS
MODEL: ARUM048GSS5 </t>
  </si>
  <si>
    <t>ACCU: CONDENSING UNIT 16.0 TONS 
MODEL: ARUM192BTE5</t>
  </si>
  <si>
    <t>AC: CONDENSING UNIT 0.5 TONS 
MFR: ARNU093M1A4</t>
  </si>
  <si>
    <t>AC: CONDENSING UNIT1.5 TONS 
MFR: ARNU093M1A4</t>
  </si>
  <si>
    <t>AC: CONDENSING UNIT 0.75 TONS 
MFR: ARNU093M1A4</t>
  </si>
  <si>
    <t>AC: CONDENSING UNIT 1 TONS 
MFR: ARNU093M1A4</t>
  </si>
  <si>
    <t xml:space="preserve">FANS </t>
  </si>
  <si>
    <t>PGX1: NEW FANS 
CFM: 4360
SIZE: 24X24
MODEL: SQ-160</t>
  </si>
  <si>
    <t>PGX2: NEW DIFFUSER 
CFM: 260
MODEL: SQ80VG</t>
  </si>
  <si>
    <t>MUAF1: 
CFM: 3701
MODEL: SQ-16-M2-VG</t>
  </si>
  <si>
    <t>ERV</t>
  </si>
  <si>
    <t>DOAS1: NEW ERV 
CFM: 1300</t>
  </si>
  <si>
    <t>PERMITS</t>
  </si>
  <si>
    <t>SITE SUPERVISION</t>
  </si>
  <si>
    <t>FINAL CLEANUP</t>
  </si>
  <si>
    <t>DUMPSTER</t>
  </si>
  <si>
    <t>B-52</t>
  </si>
  <si>
    <t>C14G</t>
  </si>
  <si>
    <t>C14C</t>
  </si>
  <si>
    <t>C14B</t>
  </si>
  <si>
    <t>C14H</t>
  </si>
  <si>
    <t>C14D</t>
  </si>
  <si>
    <t>C14A</t>
  </si>
  <si>
    <t>B-13</t>
  </si>
  <si>
    <t>B-20</t>
  </si>
  <si>
    <t>2 CARP</t>
  </si>
  <si>
    <t>D-9</t>
  </si>
  <si>
    <t>D-4</t>
  </si>
  <si>
    <t>D-8</t>
  </si>
  <si>
    <t>E-2</t>
  </si>
  <si>
    <t>E-4</t>
  </si>
  <si>
    <t>B-80C</t>
  </si>
  <si>
    <t>1 CARP</t>
  </si>
  <si>
    <t>G-5</t>
  </si>
  <si>
    <t>2 ROFC</t>
  </si>
  <si>
    <t>K-2</t>
  </si>
  <si>
    <t>1 ROFC</t>
  </si>
  <si>
    <t>D-1</t>
  </si>
  <si>
    <t>J-1</t>
  </si>
  <si>
    <t>C6</t>
  </si>
  <si>
    <t>G-3</t>
  </si>
  <si>
    <t>2 SSWK</t>
  </si>
  <si>
    <t>2 GLAZ</t>
  </si>
  <si>
    <t>H-1</t>
  </si>
  <si>
    <t>1 SHEE</t>
  </si>
  <si>
    <t>TILF</t>
  </si>
  <si>
    <t>1 TILF</t>
  </si>
  <si>
    <t>1 PORD</t>
  </si>
  <si>
    <t>2 CLAB</t>
  </si>
  <si>
    <t>Q-1</t>
  </si>
  <si>
    <t>1 PLUM</t>
  </si>
  <si>
    <t>L-2</t>
  </si>
  <si>
    <t>1 BRIC</t>
  </si>
  <si>
    <t>2 ELEV</t>
  </si>
  <si>
    <t>1 SPRI</t>
  </si>
  <si>
    <t>B-20A</t>
  </si>
  <si>
    <t>B-21A</t>
  </si>
  <si>
    <t>Q-13</t>
  </si>
  <si>
    <t>1 ELEC</t>
  </si>
  <si>
    <t>2 ELEC</t>
  </si>
  <si>
    <t>Q-2</t>
  </si>
  <si>
    <t>Q-5</t>
  </si>
  <si>
    <t>P6</t>
  </si>
  <si>
    <t>Q-10</t>
  </si>
  <si>
    <t>Q-14</t>
  </si>
  <si>
    <t>KXE: NEW DIFFUSER 
CFM: 400
SIZE: 12X8</t>
  </si>
  <si>
    <t>Q-6</t>
  </si>
  <si>
    <t>R-3</t>
  </si>
  <si>
    <t>R-13</t>
  </si>
  <si>
    <t>1 CLAB</t>
  </si>
  <si>
    <t>B-24</t>
  </si>
  <si>
    <t>C-2A</t>
  </si>
  <si>
    <t>B-89</t>
  </si>
  <si>
    <t>B-45</t>
  </si>
  <si>
    <t>B-17</t>
  </si>
  <si>
    <t>B-1</t>
  </si>
  <si>
    <t>B62</t>
  </si>
  <si>
    <t>B-21</t>
  </si>
  <si>
    <t>ALLOWANCE PROVIDED FOR  MECHANICAL, HVAC DUCTING, PIPING &amp; FITTINGS
AREA: 69519 SF</t>
  </si>
  <si>
    <t>Est.2025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</si>
</sst>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4" formatCode="_(&quot;$&quot;* #,##0.00_);_(&quot;$&quot;* \(#,##0.00\);_(&quot;$&quot;* &quot;-&quot;??_);_(@_)"/>
    <numFmt numFmtId="164" formatCode="_-* #,##0.00_-;\-* #,##0.00_-;_-* &quot;-&quot;??_-;_-@_-"/>
    <numFmt numFmtId="165" formatCode="_(&quot;$&quot;* #,##0_);_(&quot;$&quot;* \(#,##0\);_(&quot;$&quot;* &quot;-&quot;??_);_(@_)"/>
    <numFmt numFmtId="166" formatCode="0.000%"/>
    <numFmt numFmtId="167" formatCode="0.000"/>
    <numFmt numFmtId="168" formatCode="0.0"/>
  </numFmts>
  <fonts count="12" x14ac:knownFonts="1">
    <font>
      <sz val="10"/>
      <name val="Arial"/>
    </font>
    <font>
      <sz val="11"/>
      <color theme="1"/>
      <name val="Calibri"/>
      <family val="2"/>
      <scheme val="minor"/>
    </font>
    <font>
      <sz val="10"/>
      <name val="MS Sans Serif"/>
      <family val="2"/>
    </font>
    <font>
      <sz val="10"/>
      <name val="Calibri"/>
      <family val="2"/>
      <scheme val="minor"/>
    </font>
    <font>
      <b/>
      <sz val="10"/>
      <name val="Calibri"/>
      <family val="2"/>
      <scheme val="minor"/>
    </font>
    <font>
      <sz val="10"/>
      <name val="Arial"/>
      <family val="2"/>
    </font>
    <font>
      <b/>
      <sz val="12"/>
      <name val="Calibri"/>
      <family val="2"/>
      <scheme val="minor"/>
    </font>
    <font>
      <b/>
      <sz val="14"/>
      <name val="Calibri"/>
      <family val="2"/>
      <scheme val="minor"/>
    </font>
    <font>
      <b/>
      <sz val="10"/>
      <color theme="0"/>
      <name val="Calibri"/>
      <family val="2"/>
      <scheme val="minor"/>
    </font>
    <font>
      <sz val="14"/>
      <name val="Calibri"/>
      <family val="2"/>
      <scheme val="minor"/>
    </font>
    <font>
      <sz val="10"/>
      <name val="Calibri"/>
      <family val="2"/>
    </font>
    <font>
      <sz val="10"/>
      <color theme="1"/>
      <name val="Calibri"/>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000000"/>
      </patternFill>
    </fill>
  </fills>
  <borders count="16">
    <border>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6" fontId="2" fillId="0" borderId="0" applyFont="0" applyFill="0" applyBorder="0" applyAlignment="0" applyProtection="0"/>
    <xf numFmtId="8" fontId="2" fillId="0" borderId="0" applyFont="0" applyFill="0" applyBorder="0" applyAlignment="0" applyProtection="0"/>
    <xf numFmtId="0" fontId="2" fillId="0" borderId="0"/>
    <xf numFmtId="44" fontId="5" fillId="0" borderId="0" applyFont="0" applyFill="0" applyBorder="0" applyAlignment="0" applyProtection="0"/>
    <xf numFmtId="0" fontId="5" fillId="0" borderId="0"/>
    <xf numFmtId="0" fontId="1" fillId="0" borderId="0"/>
  </cellStyleXfs>
  <cellXfs count="141">
    <xf numFmtId="0" fontId="0" fillId="0" borderId="0" xfId="0"/>
    <xf numFmtId="0" fontId="3" fillId="0" borderId="0" xfId="3" applyFont="1" applyAlignment="1">
      <alignment horizontal="left" vertical="center"/>
    </xf>
    <xf numFmtId="8" fontId="3" fillId="0" borderId="0" xfId="3" applyNumberFormat="1" applyFont="1" applyAlignment="1">
      <alignment horizontal="center" vertical="center"/>
    </xf>
    <xf numFmtId="10" fontId="3" fillId="0" borderId="3" xfId="3" applyNumberFormat="1" applyFont="1" applyBorder="1" applyAlignment="1">
      <alignment vertical="center"/>
    </xf>
    <xf numFmtId="10" fontId="3" fillId="0" borderId="0" xfId="3" applyNumberFormat="1" applyFont="1" applyAlignment="1">
      <alignment horizontal="center" vertical="center"/>
    </xf>
    <xf numFmtId="166" fontId="3" fillId="0" borderId="3" xfId="3" applyNumberFormat="1" applyFont="1" applyBorder="1" applyAlignment="1">
      <alignment vertical="center"/>
    </xf>
    <xf numFmtId="0" fontId="4" fillId="3" borderId="3" xfId="3" applyFont="1" applyFill="1" applyBorder="1" applyAlignment="1">
      <alignment horizontal="left" vertical="center" wrapText="1"/>
    </xf>
    <xf numFmtId="8" fontId="4" fillId="3" borderId="3" xfId="2" applyFont="1" applyFill="1" applyBorder="1" applyAlignment="1" applyProtection="1">
      <alignment horizontal="center" vertical="center"/>
    </xf>
    <xf numFmtId="0" fontId="3" fillId="0" borderId="3" xfId="3" applyFont="1" applyBorder="1" applyAlignment="1">
      <alignment horizontal="left" vertical="center" wrapText="1"/>
    </xf>
    <xf numFmtId="0" fontId="3" fillId="0" borderId="3" xfId="3" applyFont="1" applyBorder="1" applyAlignment="1">
      <alignment horizontal="center" vertical="center"/>
    </xf>
    <xf numFmtId="2" fontId="3" fillId="2" borderId="3" xfId="3" applyNumberFormat="1" applyFont="1" applyFill="1" applyBorder="1" applyAlignment="1">
      <alignment horizontal="center" vertical="center"/>
    </xf>
    <xf numFmtId="0" fontId="3" fillId="0" borderId="0" xfId="3" applyFont="1" applyAlignment="1">
      <alignment horizontal="center" vertical="center"/>
    </xf>
    <xf numFmtId="0" fontId="4" fillId="0" borderId="0" xfId="3" applyFont="1" applyAlignment="1">
      <alignment horizontal="center" vertical="center"/>
    </xf>
    <xf numFmtId="38" fontId="4" fillId="3" borderId="3" xfId="3" applyNumberFormat="1" applyFont="1" applyFill="1" applyBorder="1" applyAlignment="1">
      <alignment horizontal="center" vertical="center" wrapText="1"/>
    </xf>
    <xf numFmtId="8" fontId="3" fillId="0" borderId="0" xfId="2" applyFont="1" applyAlignment="1" applyProtection="1">
      <alignment horizontal="center" vertical="center"/>
    </xf>
    <xf numFmtId="167" fontId="3" fillId="2" borderId="3" xfId="3" applyNumberFormat="1" applyFont="1" applyFill="1" applyBorder="1" applyAlignment="1">
      <alignment horizontal="center" vertical="center"/>
    </xf>
    <xf numFmtId="0" fontId="4" fillId="0" borderId="11" xfId="3" applyFont="1" applyBorder="1" applyAlignment="1">
      <alignment vertical="center"/>
    </xf>
    <xf numFmtId="8" fontId="3" fillId="0" borderId="3" xfId="3" applyNumberFormat="1" applyFont="1" applyBorder="1" applyAlignment="1">
      <alignment horizontal="center" vertical="center"/>
    </xf>
    <xf numFmtId="0" fontId="3" fillId="0" borderId="12" xfId="3" applyFont="1" applyBorder="1" applyAlignment="1">
      <alignment horizontal="center" vertical="center"/>
    </xf>
    <xf numFmtId="0" fontId="3" fillId="0" borderId="2" xfId="3" applyFont="1" applyBorder="1" applyAlignment="1">
      <alignment horizontal="center" vertical="center"/>
    </xf>
    <xf numFmtId="0" fontId="3" fillId="0" borderId="1" xfId="3" applyFont="1" applyBorder="1" applyAlignment="1">
      <alignment horizontal="center" vertical="center"/>
    </xf>
    <xf numFmtId="0" fontId="4" fillId="0" borderId="0" xfId="3" applyFont="1" applyAlignment="1">
      <alignment vertical="center"/>
    </xf>
    <xf numFmtId="0" fontId="4" fillId="0" borderId="1" xfId="3" applyFont="1" applyBorder="1" applyAlignment="1">
      <alignment vertical="center"/>
    </xf>
    <xf numFmtId="0" fontId="3" fillId="0" borderId="3" xfId="0" applyFont="1" applyBorder="1" applyAlignment="1">
      <alignment horizontal="center" vertical="center" wrapText="1"/>
    </xf>
    <xf numFmtId="0" fontId="4" fillId="0" borderId="4" xfId="3" applyFont="1" applyBorder="1" applyAlignment="1">
      <alignment horizontal="center" vertical="center"/>
    </xf>
    <xf numFmtId="0" fontId="9" fillId="0" borderId="3" xfId="3" applyFont="1" applyBorder="1" applyAlignment="1">
      <alignment horizontal="center" vertical="center"/>
    </xf>
    <xf numFmtId="0" fontId="7" fillId="0" borderId="0" xfId="3" applyFont="1" applyAlignment="1">
      <alignment horizontal="center" vertical="center"/>
    </xf>
    <xf numFmtId="2" fontId="3" fillId="0" borderId="3" xfId="0" applyNumberFormat="1" applyFont="1" applyBorder="1" applyAlignment="1">
      <alignment horizontal="center" vertical="center" wrapText="1"/>
    </xf>
    <xf numFmtId="8" fontId="8" fillId="4" borderId="3" xfId="2" applyFont="1" applyFill="1" applyBorder="1" applyAlignment="1" applyProtection="1">
      <alignment horizontal="center" vertical="center"/>
    </xf>
    <xf numFmtId="8" fontId="8" fillId="4" borderId="3" xfId="2" applyFont="1" applyFill="1" applyBorder="1" applyAlignment="1" applyProtection="1">
      <alignment horizontal="center" vertical="center" wrapText="1"/>
    </xf>
    <xf numFmtId="38" fontId="4" fillId="0" borderId="4" xfId="3" applyNumberFormat="1" applyFont="1" applyBorder="1" applyAlignment="1">
      <alignment horizontal="center" vertical="center" wrapText="1"/>
    </xf>
    <xf numFmtId="0" fontId="4" fillId="0" borderId="4" xfId="3" applyFont="1" applyBorder="1" applyAlignment="1">
      <alignment horizontal="left" vertical="center" wrapText="1"/>
    </xf>
    <xf numFmtId="0" fontId="3" fillId="0" borderId="4" xfId="0" applyFont="1" applyBorder="1" applyAlignment="1">
      <alignment horizontal="center" vertical="center"/>
    </xf>
    <xf numFmtId="8" fontId="4" fillId="0" borderId="4" xfId="3" applyNumberFormat="1" applyFont="1" applyBorder="1" applyAlignment="1">
      <alignment horizontal="center" vertical="center"/>
    </xf>
    <xf numFmtId="8" fontId="4" fillId="0" borderId="4" xfId="2" applyFont="1" applyBorder="1" applyAlignment="1" applyProtection="1">
      <alignment horizontal="center" vertical="center"/>
    </xf>
    <xf numFmtId="7" fontId="4" fillId="0" borderId="4" xfId="1" applyNumberFormat="1" applyFont="1" applyBorder="1" applyAlignment="1" applyProtection="1">
      <alignment horizontal="center" vertical="center"/>
    </xf>
    <xf numFmtId="0" fontId="6" fillId="0" borderId="0" xfId="3" applyFont="1" applyAlignment="1">
      <alignment vertical="center"/>
    </xf>
    <xf numFmtId="0" fontId="3" fillId="0" borderId="0" xfId="3" applyFont="1" applyAlignment="1">
      <alignment vertical="center"/>
    </xf>
    <xf numFmtId="0" fontId="3" fillId="0" borderId="1" xfId="3" applyFont="1" applyBorder="1" applyAlignment="1">
      <alignment vertical="center"/>
    </xf>
    <xf numFmtId="1" fontId="3" fillId="0" borderId="3" xfId="0" applyNumberFormat="1" applyFont="1" applyBorder="1" applyAlignment="1">
      <alignment horizontal="center" vertical="center" wrapText="1"/>
    </xf>
    <xf numFmtId="0" fontId="3" fillId="0" borderId="11" xfId="3" applyFont="1" applyBorder="1" applyAlignment="1">
      <alignment horizontal="center" vertical="center"/>
    </xf>
    <xf numFmtId="0" fontId="3" fillId="0" borderId="9" xfId="3" applyFont="1" applyBorder="1" applyAlignment="1">
      <alignment horizontal="center" vertical="center"/>
    </xf>
    <xf numFmtId="0" fontId="4" fillId="0" borderId="9" xfId="3" applyFont="1" applyBorder="1" applyAlignment="1">
      <alignment vertical="center"/>
    </xf>
    <xf numFmtId="165" fontId="4" fillId="0" borderId="3" xfId="3" applyNumberFormat="1" applyFont="1" applyBorder="1" applyAlignment="1">
      <alignment horizontal="center" vertical="center"/>
    </xf>
    <xf numFmtId="0" fontId="3" fillId="0" borderId="9" xfId="3" applyFont="1" applyBorder="1" applyAlignment="1">
      <alignment vertical="center"/>
    </xf>
    <xf numFmtId="2" fontId="4" fillId="0" borderId="3" xfId="3" applyNumberFormat="1" applyFont="1" applyBorder="1" applyAlignment="1">
      <alignment horizontal="center" vertical="center"/>
    </xf>
    <xf numFmtId="44" fontId="4" fillId="0" borderId="10" xfId="4" applyFont="1" applyBorder="1" applyAlignment="1" applyProtection="1">
      <alignment horizontal="center" vertical="center"/>
    </xf>
    <xf numFmtId="165" fontId="4" fillId="3" borderId="3" xfId="3" applyNumberFormat="1" applyFont="1" applyFill="1" applyBorder="1" applyAlignment="1">
      <alignment horizontal="center" vertical="center"/>
    </xf>
    <xf numFmtId="38" fontId="3" fillId="0" borderId="3" xfId="3" applyNumberFormat="1" applyFont="1" applyBorder="1" applyAlignment="1">
      <alignment horizontal="center" vertical="center"/>
    </xf>
    <xf numFmtId="44" fontId="3" fillId="0" borderId="3" xfId="4" applyFont="1" applyFill="1" applyBorder="1" applyAlignment="1" applyProtection="1">
      <alignment horizontal="center" vertical="center"/>
    </xf>
    <xf numFmtId="8" fontId="3" fillId="0" borderId="0" xfId="2" applyFont="1" applyBorder="1" applyAlignment="1" applyProtection="1">
      <alignment horizontal="center" vertical="center"/>
    </xf>
    <xf numFmtId="0" fontId="4" fillId="0" borderId="3" xfId="3" applyFont="1" applyBorder="1" applyAlignment="1">
      <alignment horizontal="left" vertical="center" wrapText="1"/>
    </xf>
    <xf numFmtId="38" fontId="3" fillId="0" borderId="3" xfId="3" applyNumberFormat="1" applyFont="1" applyBorder="1" applyAlignment="1">
      <alignment horizontal="center" vertical="center" wrapText="1"/>
    </xf>
    <xf numFmtId="165" fontId="4" fillId="3" borderId="3" xfId="4" applyNumberFormat="1" applyFont="1" applyFill="1" applyBorder="1" applyAlignment="1" applyProtection="1">
      <alignment horizontal="center" vertical="center"/>
    </xf>
    <xf numFmtId="0" fontId="4" fillId="3" borderId="3" xfId="5" applyFont="1" applyFill="1" applyBorder="1" applyAlignment="1">
      <alignment horizontal="center" vertical="center" wrapText="1"/>
    </xf>
    <xf numFmtId="165" fontId="3" fillId="0" borderId="3" xfId="4" applyNumberFormat="1" applyFont="1" applyBorder="1" applyAlignment="1" applyProtection="1">
      <alignment horizontal="center" vertical="center" wrapText="1"/>
    </xf>
    <xf numFmtId="44" fontId="3" fillId="0" borderId="3" xfId="4" applyFont="1" applyBorder="1" applyAlignment="1" applyProtection="1">
      <alignment horizontal="center" vertical="center" wrapText="1"/>
    </xf>
    <xf numFmtId="165" fontId="4" fillId="0" borderId="3" xfId="4" applyNumberFormat="1" applyFont="1" applyBorder="1" applyAlignment="1" applyProtection="1">
      <alignment horizontal="center" vertical="center" wrapText="1"/>
    </xf>
    <xf numFmtId="0" fontId="4" fillId="3" borderId="3" xfId="3" applyFont="1" applyFill="1" applyBorder="1" applyAlignment="1">
      <alignment horizontal="center" vertical="center" wrapText="1"/>
    </xf>
    <xf numFmtId="164" fontId="3" fillId="0" borderId="0" xfId="3" applyNumberFormat="1" applyFont="1" applyAlignment="1">
      <alignment horizontal="center" vertical="center"/>
    </xf>
    <xf numFmtId="0" fontId="3" fillId="0" borderId="15" xfId="3" applyFont="1" applyBorder="1" applyAlignment="1">
      <alignment vertical="center" wrapText="1"/>
    </xf>
    <xf numFmtId="0" fontId="3" fillId="0" borderId="13" xfId="3" applyFont="1" applyBorder="1" applyAlignment="1">
      <alignment vertical="center" wrapText="1"/>
    </xf>
    <xf numFmtId="38" fontId="3" fillId="0" borderId="5" xfId="3" applyNumberFormat="1" applyFont="1" applyBorder="1" applyAlignment="1">
      <alignment horizontal="center" vertical="center"/>
    </xf>
    <xf numFmtId="8" fontId="4" fillId="0" borderId="3" xfId="2" applyFont="1" applyFill="1" applyBorder="1" applyAlignment="1" applyProtection="1">
      <alignment horizontal="center" vertical="center" wrapText="1"/>
    </xf>
    <xf numFmtId="8" fontId="4" fillId="0" borderId="3" xfId="2" applyFont="1" applyFill="1" applyBorder="1" applyAlignment="1" applyProtection="1">
      <alignment horizontal="center" vertical="center"/>
    </xf>
    <xf numFmtId="38" fontId="3" fillId="5" borderId="3" xfId="3" applyNumberFormat="1" applyFont="1" applyFill="1" applyBorder="1" applyAlignment="1">
      <alignment horizontal="center" vertical="center"/>
    </xf>
    <xf numFmtId="38" fontId="3" fillId="5" borderId="3" xfId="3" applyNumberFormat="1" applyFont="1" applyFill="1" applyBorder="1" applyAlignment="1">
      <alignment horizontal="center" vertical="center" wrapText="1"/>
    </xf>
    <xf numFmtId="0" fontId="4" fillId="5" borderId="3" xfId="3" applyFont="1" applyFill="1" applyBorder="1" applyAlignment="1">
      <alignment horizontal="left" vertical="center" wrapText="1"/>
    </xf>
    <xf numFmtId="168" fontId="3" fillId="0" borderId="3" xfId="0" applyNumberFormat="1" applyFont="1" applyBorder="1" applyAlignment="1">
      <alignment horizontal="center" vertical="center" wrapText="1"/>
    </xf>
    <xf numFmtId="0" fontId="3" fillId="5" borderId="3" xfId="0" applyFont="1" applyFill="1" applyBorder="1" applyAlignment="1">
      <alignment horizontal="center" vertical="center" wrapText="1"/>
    </xf>
    <xf numFmtId="1" fontId="3" fillId="5" borderId="3" xfId="0" applyNumberFormat="1" applyFont="1" applyFill="1" applyBorder="1" applyAlignment="1">
      <alignment horizontal="center" vertical="center" wrapText="1"/>
    </xf>
    <xf numFmtId="8" fontId="3" fillId="0" borderId="4" xfId="3" applyNumberFormat="1" applyFont="1" applyBorder="1" applyAlignment="1">
      <alignment horizontal="center" vertical="center"/>
    </xf>
    <xf numFmtId="2" fontId="3" fillId="2" borderId="4" xfId="3" applyNumberFormat="1" applyFont="1" applyFill="1" applyBorder="1" applyAlignment="1">
      <alignment horizontal="center" vertical="center"/>
    </xf>
    <xf numFmtId="0" fontId="3" fillId="0" borderId="3" xfId="3" applyFont="1" applyBorder="1" applyAlignment="1">
      <alignment horizontal="right" vertical="center" wrapText="1"/>
    </xf>
    <xf numFmtId="38" fontId="3" fillId="0" borderId="13" xfId="3" applyNumberFormat="1" applyFont="1" applyBorder="1" applyAlignment="1">
      <alignment horizontal="center" vertical="center" wrapText="1"/>
    </xf>
    <xf numFmtId="2" fontId="3" fillId="2" borderId="5" xfId="3" applyNumberFormat="1" applyFont="1" applyFill="1" applyBorder="1" applyAlignment="1">
      <alignment horizontal="center" vertical="center"/>
    </xf>
    <xf numFmtId="8" fontId="3" fillId="0" borderId="10" xfId="3" applyNumberFormat="1" applyFont="1" applyBorder="1" applyAlignment="1">
      <alignment horizontal="center" vertical="center"/>
    </xf>
    <xf numFmtId="167" fontId="3" fillId="0" borderId="3" xfId="3" applyNumberFormat="1" applyFont="1" applyBorder="1" applyAlignment="1">
      <alignment horizontal="center" vertical="center"/>
    </xf>
    <xf numFmtId="2" fontId="3" fillId="0" borderId="3" xfId="3" applyNumberFormat="1" applyFont="1" applyBorder="1" applyAlignment="1">
      <alignment horizontal="center" vertical="center"/>
    </xf>
    <xf numFmtId="0" fontId="3" fillId="6" borderId="0" xfId="3" applyFont="1" applyFill="1" applyAlignment="1">
      <alignment horizontal="center" vertical="center"/>
    </xf>
    <xf numFmtId="0" fontId="3" fillId="0" borderId="3" xfId="3" applyFont="1" applyBorder="1" applyAlignment="1">
      <alignment horizontal="left" vertical="center"/>
    </xf>
    <xf numFmtId="0" fontId="3" fillId="0" borderId="3" xfId="3" applyFont="1" applyBorder="1" applyAlignment="1">
      <alignment horizontal="center" vertical="center" wrapText="1"/>
    </xf>
    <xf numFmtId="38" fontId="3" fillId="0" borderId="3" xfId="3" applyNumberFormat="1" applyFont="1" applyBorder="1" applyAlignment="1">
      <alignment vertical="center" wrapText="1"/>
    </xf>
    <xf numFmtId="0" fontId="4" fillId="0" borderId="3" xfId="3" applyFont="1" applyBorder="1" applyAlignment="1">
      <alignment horizontal="center" vertical="center"/>
    </xf>
    <xf numFmtId="165" fontId="3" fillId="0" borderId="3" xfId="3" applyNumberFormat="1" applyFont="1" applyBorder="1" applyAlignment="1">
      <alignment horizontal="center" vertical="center"/>
    </xf>
    <xf numFmtId="8" fontId="3" fillId="5" borderId="3" xfId="3" applyNumberFormat="1" applyFont="1" applyFill="1" applyBorder="1" applyAlignment="1">
      <alignment horizontal="center" vertical="center"/>
    </xf>
    <xf numFmtId="167" fontId="3" fillId="5" borderId="3" xfId="3" applyNumberFormat="1" applyFont="1" applyFill="1" applyBorder="1" applyAlignment="1">
      <alignment horizontal="center" vertical="center"/>
    </xf>
    <xf numFmtId="2" fontId="3" fillId="5" borderId="3" xfId="3" applyNumberFormat="1" applyFont="1" applyFill="1" applyBorder="1" applyAlignment="1">
      <alignment horizontal="center" vertical="center"/>
    </xf>
    <xf numFmtId="0" fontId="10" fillId="0" borderId="3" xfId="3" applyFont="1" applyBorder="1" applyAlignment="1">
      <alignment horizontal="center" vertical="center"/>
    </xf>
    <xf numFmtId="8" fontId="10" fillId="7" borderId="3" xfId="3" applyNumberFormat="1" applyFont="1" applyFill="1" applyBorder="1" applyAlignment="1">
      <alignment horizontal="center" vertical="center"/>
    </xf>
    <xf numFmtId="2" fontId="11" fillId="0" borderId="3" xfId="3" applyNumberFormat="1" applyFont="1" applyBorder="1" applyAlignment="1">
      <alignment horizontal="center" vertical="center"/>
    </xf>
    <xf numFmtId="8" fontId="11" fillId="0" borderId="3" xfId="3" applyNumberFormat="1" applyFont="1" applyBorder="1" applyAlignment="1">
      <alignment horizontal="center" vertical="center"/>
    </xf>
    <xf numFmtId="167" fontId="11" fillId="0" borderId="3" xfId="3" applyNumberFormat="1" applyFont="1" applyBorder="1" applyAlignment="1">
      <alignment horizontal="center" vertical="center"/>
    </xf>
    <xf numFmtId="165" fontId="4" fillId="0" borderId="0" xfId="3" applyNumberFormat="1" applyFont="1" applyAlignment="1">
      <alignment horizontal="center" vertical="center"/>
    </xf>
    <xf numFmtId="38" fontId="3" fillId="0" borderId="5" xfId="3" applyNumberFormat="1" applyFont="1" applyBorder="1" applyAlignment="1">
      <alignment horizontal="center" vertical="center"/>
    </xf>
    <xf numFmtId="38" fontId="3" fillId="0" borderId="4" xfId="3" applyNumberFormat="1" applyFont="1" applyBorder="1" applyAlignment="1">
      <alignment horizontal="center" vertical="center"/>
    </xf>
    <xf numFmtId="38" fontId="3" fillId="0" borderId="10" xfId="3" applyNumberFormat="1" applyFont="1" applyBorder="1" applyAlignment="1">
      <alignment horizontal="center" vertical="center"/>
    </xf>
    <xf numFmtId="14" fontId="3" fillId="0" borderId="9" xfId="3" applyNumberFormat="1" applyFont="1" applyBorder="1" applyAlignment="1">
      <alignment horizontal="left" vertical="center" wrapText="1"/>
    </xf>
    <xf numFmtId="0" fontId="3" fillId="0" borderId="0" xfId="3" applyFont="1" applyAlignment="1">
      <alignment horizontal="left" vertical="center" wrapText="1"/>
    </xf>
    <xf numFmtId="0" fontId="3" fillId="0" borderId="7" xfId="3" applyFont="1" applyBorder="1" applyAlignment="1">
      <alignment horizontal="left" vertical="center" wrapText="1"/>
    </xf>
    <xf numFmtId="0" fontId="3" fillId="0" borderId="6" xfId="3" applyFont="1" applyBorder="1" applyAlignment="1">
      <alignment horizontal="left" vertical="center" wrapText="1"/>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7" fillId="0" borderId="2" xfId="3" applyFont="1" applyBorder="1" applyAlignment="1">
      <alignment horizontal="center" vertical="center"/>
    </xf>
    <xf numFmtId="0" fontId="3" fillId="0" borderId="0" xfId="3" applyFont="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8" xfId="3" applyFont="1" applyBorder="1" applyAlignment="1">
      <alignment horizontal="left" vertical="center"/>
    </xf>
    <xf numFmtId="0" fontId="6" fillId="0" borderId="9" xfId="3" applyFont="1" applyBorder="1" applyAlignment="1">
      <alignment horizontal="center" vertical="center"/>
    </xf>
    <xf numFmtId="0" fontId="6" fillId="0" borderId="0" xfId="3" applyFont="1" applyAlignment="1">
      <alignment horizontal="center" vertical="center"/>
    </xf>
    <xf numFmtId="0" fontId="6" fillId="0" borderId="1" xfId="3" applyFont="1" applyBorder="1" applyAlignment="1">
      <alignment horizontal="center" vertical="center"/>
    </xf>
    <xf numFmtId="0" fontId="4" fillId="0" borderId="11" xfId="3" applyFont="1" applyBorder="1" applyAlignment="1">
      <alignment horizontal="left" vertical="center"/>
    </xf>
    <xf numFmtId="0" fontId="4" fillId="0" borderId="12" xfId="3" applyFont="1" applyBorder="1" applyAlignment="1">
      <alignment horizontal="left" vertical="center"/>
    </xf>
    <xf numFmtId="0" fontId="4" fillId="0" borderId="11" xfId="3" applyFont="1" applyBorder="1" applyAlignment="1">
      <alignment horizontal="left" vertical="center" wrapText="1"/>
    </xf>
    <xf numFmtId="0" fontId="4" fillId="0" borderId="12" xfId="3" applyFont="1" applyBorder="1" applyAlignment="1">
      <alignment horizontal="left" vertical="center" wrapText="1"/>
    </xf>
    <xf numFmtId="0" fontId="4" fillId="0" borderId="2" xfId="3" applyFont="1" applyBorder="1" applyAlignment="1">
      <alignment horizontal="left" vertical="center" wrapText="1"/>
    </xf>
    <xf numFmtId="0" fontId="3" fillId="0" borderId="9" xfId="3" applyFont="1" applyBorder="1" applyAlignment="1">
      <alignment horizontal="left" vertical="center" wrapText="1"/>
    </xf>
    <xf numFmtId="0" fontId="3" fillId="0" borderId="1" xfId="3" applyFont="1" applyBorder="1" applyAlignment="1">
      <alignment horizontal="left" vertical="center" wrapText="1"/>
    </xf>
    <xf numFmtId="0" fontId="3" fillId="0" borderId="8" xfId="3" applyFont="1" applyBorder="1" applyAlignment="1">
      <alignment horizontal="left" vertical="center" wrapText="1"/>
    </xf>
    <xf numFmtId="38" fontId="3" fillId="0" borderId="3" xfId="3" applyNumberFormat="1" applyFont="1" applyBorder="1" applyAlignment="1">
      <alignment horizontal="center" vertical="center" wrapText="1"/>
    </xf>
    <xf numFmtId="38" fontId="3" fillId="0" borderId="14" xfId="3" applyNumberFormat="1" applyFont="1" applyBorder="1" applyAlignment="1">
      <alignment horizontal="center" vertical="center" wrapText="1"/>
    </xf>
    <xf numFmtId="38" fontId="3" fillId="0" borderId="15" xfId="3" applyNumberFormat="1" applyFont="1" applyBorder="1" applyAlignment="1">
      <alignment horizontal="center" vertical="center" wrapText="1"/>
    </xf>
    <xf numFmtId="38" fontId="3" fillId="0" borderId="13" xfId="3" applyNumberFormat="1" applyFont="1" applyBorder="1" applyAlignment="1">
      <alignment horizontal="center" vertical="center" wrapText="1"/>
    </xf>
    <xf numFmtId="0" fontId="4" fillId="3" borderId="3" xfId="3" applyFont="1" applyFill="1" applyBorder="1" applyAlignment="1">
      <alignment horizontal="center" vertical="center"/>
    </xf>
    <xf numFmtId="0" fontId="4" fillId="3" borderId="3" xfId="3" applyFont="1" applyFill="1" applyBorder="1" applyAlignment="1">
      <alignment horizontal="center" vertical="center" wrapText="1"/>
    </xf>
    <xf numFmtId="0" fontId="3" fillId="0" borderId="15" xfId="3" applyFont="1" applyBorder="1" applyAlignment="1">
      <alignment horizontal="left" vertical="center" wrapText="1"/>
    </xf>
    <xf numFmtId="0" fontId="3" fillId="0" borderId="13" xfId="3" applyFont="1" applyBorder="1" applyAlignment="1">
      <alignment horizontal="left" vertical="center" wrapText="1"/>
    </xf>
    <xf numFmtId="0" fontId="7" fillId="0" borderId="0" xfId="3" applyFont="1" applyAlignment="1">
      <alignment horizontal="center" vertical="center"/>
    </xf>
    <xf numFmtId="0" fontId="4" fillId="0" borderId="3" xfId="3" applyFont="1" applyBorder="1" applyAlignment="1">
      <alignment horizontal="center" vertical="center" wrapText="1"/>
    </xf>
    <xf numFmtId="0" fontId="4" fillId="0" borderId="3" xfId="3" applyFont="1" applyBorder="1" applyAlignment="1">
      <alignment horizontal="center" vertical="center"/>
    </xf>
    <xf numFmtId="0" fontId="3" fillId="0" borderId="3" xfId="0" applyFont="1" applyBorder="1" applyAlignment="1">
      <alignment horizontal="center" vertical="center"/>
    </xf>
    <xf numFmtId="0" fontId="4" fillId="0" borderId="14" xfId="3" applyFont="1" applyBorder="1" applyAlignment="1">
      <alignment horizontal="left" vertical="center"/>
    </xf>
    <xf numFmtId="8" fontId="4" fillId="0" borderId="3" xfId="2" applyFont="1" applyFill="1" applyBorder="1" applyAlignment="1" applyProtection="1">
      <alignment horizontal="center" vertical="center" wrapText="1"/>
    </xf>
    <xf numFmtId="8" fontId="4" fillId="0" borderId="3" xfId="2" applyFont="1" applyFill="1" applyBorder="1" applyAlignment="1" applyProtection="1">
      <alignment horizontal="center" vertical="center"/>
    </xf>
    <xf numFmtId="0" fontId="3" fillId="0" borderId="3" xfId="3" applyFont="1" applyBorder="1" applyAlignment="1">
      <alignment horizontal="right" vertical="center"/>
    </xf>
    <xf numFmtId="0" fontId="3" fillId="0" borderId="13" xfId="3" applyFont="1" applyBorder="1" applyAlignment="1">
      <alignment horizontal="left" vertical="center"/>
    </xf>
    <xf numFmtId="0" fontId="4" fillId="0" borderId="2" xfId="3" applyFont="1" applyBorder="1" applyAlignment="1">
      <alignment horizontal="left" vertical="center"/>
    </xf>
    <xf numFmtId="0" fontId="4" fillId="0" borderId="3" xfId="3" applyFont="1" applyBorder="1" applyAlignment="1">
      <alignment horizontal="right" vertical="center"/>
    </xf>
    <xf numFmtId="0" fontId="4" fillId="3" borderId="5" xfId="3" applyFont="1" applyFill="1" applyBorder="1" applyAlignment="1">
      <alignment horizontal="center" vertical="center"/>
    </xf>
    <xf numFmtId="0" fontId="4" fillId="3" borderId="4" xfId="3" applyFont="1" applyFill="1" applyBorder="1" applyAlignment="1">
      <alignment horizontal="center" vertical="center"/>
    </xf>
    <xf numFmtId="0" fontId="4" fillId="3" borderId="10" xfId="3" applyFont="1" applyFill="1" applyBorder="1" applyAlignment="1">
      <alignment horizontal="center" vertical="center"/>
    </xf>
  </cellXfs>
  <cellStyles count="7">
    <cellStyle name="Currency" xfId="4" builtinId="4"/>
    <cellStyle name="Currency [0]_Addendum #8" xfId="1" xr:uid="{00000000-0005-0000-0000-000001000000}"/>
    <cellStyle name="Currency_Addendum #8" xfId="2" xr:uid="{00000000-0005-0000-0000-000002000000}"/>
    <cellStyle name="Normal" xfId="0" builtinId="0"/>
    <cellStyle name="Normal 2" xfId="5" xr:uid="{00000000-0005-0000-0000-000004000000}"/>
    <cellStyle name="Normal 2 2" xfId="6" xr:uid="{00000000-0005-0000-0000-000005000000}"/>
    <cellStyle name="Normal_Addendum #8"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297180</xdr:colOff>
      <xdr:row>5</xdr:row>
      <xdr:rowOff>22860</xdr:rowOff>
    </xdr:from>
    <xdr:to>
      <xdr:col>7</xdr:col>
      <xdr:colOff>412908</xdr:colOff>
      <xdr:row>12</xdr:row>
      <xdr:rowOff>19077</xdr:rowOff>
    </xdr:to>
    <xdr:pic>
      <xdr:nvPicPr>
        <xdr:cNvPr id="2" name="Picture 1">
          <a:extLst>
            <a:ext uri="{FF2B5EF4-FFF2-40B4-BE49-F238E27FC236}">
              <a16:creationId xmlns:a16="http://schemas.microsoft.com/office/drawing/2014/main" id="{48C48087-F682-4711-B806-2D2DA5E80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2160" y="1021080"/>
          <a:ext cx="1853088" cy="11163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O42"/>
  <sheetViews>
    <sheetView showGridLines="0" showZeros="0" view="pageBreakPreview" zoomScale="85" zoomScaleNormal="100" zoomScaleSheetLayoutView="100" workbookViewId="0">
      <selection activeCell="D24" sqref="D24"/>
    </sheetView>
  </sheetViews>
  <sheetFormatPr defaultColWidth="9.109375" defaultRowHeight="13.8" x14ac:dyDescent="0.25"/>
  <cols>
    <col min="1" max="1" width="1.5546875" style="11" customWidth="1"/>
    <col min="2" max="2" width="6.6640625" style="11" customWidth="1"/>
    <col min="3" max="3" width="12.6640625" style="11" customWidth="1"/>
    <col min="4" max="4" width="60.6640625" style="1" customWidth="1"/>
    <col min="5" max="6" width="12.6640625" style="1" customWidth="1"/>
    <col min="7" max="7" width="12.6640625" style="11" customWidth="1"/>
    <col min="8" max="8" width="9.33203125" style="11" customWidth="1"/>
    <col min="9" max="10" width="13.44140625" style="11" customWidth="1"/>
    <col min="11" max="16384" width="9.109375" style="11"/>
  </cols>
  <sheetData>
    <row r="1" spans="2:15" ht="9" customHeight="1" x14ac:dyDescent="0.25">
      <c r="I1" s="26"/>
      <c r="J1" s="26"/>
    </row>
    <row r="2" spans="2:15" ht="21.9" customHeight="1" x14ac:dyDescent="0.25">
      <c r="B2" s="101" t="s">
        <v>76</v>
      </c>
      <c r="C2" s="102"/>
      <c r="D2" s="102"/>
      <c r="E2" s="102"/>
      <c r="F2" s="102"/>
      <c r="G2" s="103"/>
      <c r="H2" s="104"/>
      <c r="I2" s="104"/>
      <c r="J2" s="104"/>
      <c r="K2" s="104"/>
      <c r="L2" s="104"/>
    </row>
    <row r="3" spans="2:15" ht="12.6" customHeight="1" x14ac:dyDescent="0.25">
      <c r="B3" s="105"/>
      <c r="C3" s="106"/>
      <c r="D3" s="106"/>
      <c r="E3" s="106"/>
      <c r="F3" s="106"/>
      <c r="G3" s="107"/>
    </row>
    <row r="4" spans="2:15" ht="12.6" customHeight="1" x14ac:dyDescent="0.25">
      <c r="B4" s="40"/>
      <c r="C4" s="18"/>
      <c r="D4" s="18"/>
      <c r="E4" s="18"/>
      <c r="F4" s="18"/>
      <c r="G4" s="19"/>
    </row>
    <row r="5" spans="2:15" ht="12.6" customHeight="1" x14ac:dyDescent="0.25">
      <c r="B5" s="41"/>
      <c r="D5" s="11"/>
      <c r="E5" s="11"/>
      <c r="F5" s="11"/>
      <c r="G5" s="20"/>
    </row>
    <row r="6" spans="2:15" ht="12.6" customHeight="1" x14ac:dyDescent="0.25">
      <c r="B6" s="41"/>
      <c r="G6" s="20"/>
      <c r="I6" s="104"/>
      <c r="J6" s="104"/>
      <c r="K6" s="104"/>
      <c r="L6" s="104"/>
      <c r="M6" s="104"/>
      <c r="O6" s="2"/>
    </row>
    <row r="7" spans="2:15" ht="12.6" customHeight="1" x14ac:dyDescent="0.25">
      <c r="B7" s="41"/>
      <c r="G7" s="20"/>
      <c r="O7" s="2"/>
    </row>
    <row r="8" spans="2:15" ht="12.6" customHeight="1" x14ac:dyDescent="0.25">
      <c r="B8" s="41"/>
      <c r="G8" s="20"/>
      <c r="I8" s="104"/>
      <c r="J8" s="104"/>
      <c r="K8" s="104"/>
      <c r="L8" s="104"/>
      <c r="M8" s="104"/>
      <c r="N8" s="4"/>
      <c r="O8" s="2"/>
    </row>
    <row r="9" spans="2:15" ht="12.6" customHeight="1" x14ac:dyDescent="0.25">
      <c r="B9" s="41"/>
      <c r="D9" s="36"/>
      <c r="E9" s="36"/>
      <c r="F9" s="36"/>
      <c r="G9" s="20"/>
      <c r="I9" s="104"/>
      <c r="J9" s="104"/>
      <c r="K9" s="104"/>
      <c r="L9" s="104"/>
      <c r="M9" s="104"/>
      <c r="N9" s="4"/>
      <c r="O9" s="2"/>
    </row>
    <row r="10" spans="2:15" ht="12.6" customHeight="1" x14ac:dyDescent="0.25">
      <c r="B10" s="108"/>
      <c r="C10" s="109"/>
      <c r="D10" s="109"/>
      <c r="E10" s="109"/>
      <c r="F10" s="109"/>
      <c r="G10" s="110"/>
      <c r="I10" s="104"/>
      <c r="J10" s="104"/>
      <c r="K10" s="104"/>
      <c r="L10" s="104"/>
      <c r="M10" s="104"/>
      <c r="N10" s="4"/>
      <c r="O10" s="2"/>
    </row>
    <row r="11" spans="2:15" ht="12.6" customHeight="1" x14ac:dyDescent="0.25">
      <c r="B11" s="41"/>
      <c r="G11" s="20"/>
      <c r="I11" s="104"/>
      <c r="J11" s="104"/>
      <c r="K11" s="104"/>
      <c r="L11" s="104"/>
      <c r="M11" s="104"/>
      <c r="N11" s="4"/>
      <c r="O11" s="2"/>
    </row>
    <row r="12" spans="2:15" x14ac:dyDescent="0.25">
      <c r="B12" s="42"/>
      <c r="C12" s="21"/>
      <c r="D12" s="21"/>
      <c r="E12" s="21"/>
      <c r="F12" s="21"/>
      <c r="G12" s="22"/>
      <c r="I12" s="104"/>
      <c r="J12" s="104"/>
      <c r="K12" s="104"/>
      <c r="L12" s="104"/>
      <c r="M12" s="104"/>
      <c r="O12" s="2"/>
    </row>
    <row r="13" spans="2:15" x14ac:dyDescent="0.25">
      <c r="B13" s="44"/>
      <c r="C13" s="37"/>
      <c r="D13" s="37"/>
      <c r="E13" s="37"/>
      <c r="F13" s="37"/>
      <c r="G13" s="38"/>
    </row>
    <row r="14" spans="2:15" ht="12.75" customHeight="1" x14ac:dyDescent="0.25">
      <c r="B14" s="111" t="s">
        <v>42</v>
      </c>
      <c r="C14" s="112"/>
      <c r="D14" s="16" t="s">
        <v>70</v>
      </c>
      <c r="E14" s="113" t="str">
        <f>'Detailed Estimate Sheet'!J15</f>
        <v>PROJECT LOCATION</v>
      </c>
      <c r="F14" s="114"/>
      <c r="G14" s="115"/>
    </row>
    <row r="15" spans="2:15" x14ac:dyDescent="0.25">
      <c r="B15" s="97">
        <f>'Detailed Estimate Sheet'!B16</f>
        <v>45401</v>
      </c>
      <c r="C15" s="98"/>
      <c r="D15" s="60" t="str">
        <f>'Detailed Estimate Sheet'!D16</f>
        <v>MULTIFAMILY RESIDENTIAL 42-46 COTTAGE STREET</v>
      </c>
      <c r="E15" s="116" t="str">
        <f>'Detailed Estimate Sheet'!J16</f>
        <v>42-46 COTTAGE STREET JERSEY CITY, NJ 07306</v>
      </c>
      <c r="F15" s="98"/>
      <c r="G15" s="117"/>
    </row>
    <row r="16" spans="2:15" x14ac:dyDescent="0.25">
      <c r="B16" s="99"/>
      <c r="C16" s="100"/>
      <c r="D16" s="61">
        <f>'Detailed Estimate Sheet'!D17</f>
        <v>0</v>
      </c>
      <c r="E16" s="99"/>
      <c r="F16" s="100"/>
      <c r="G16" s="118"/>
    </row>
    <row r="17" spans="2:12" x14ac:dyDescent="0.25">
      <c r="B17" s="94"/>
      <c r="C17" s="95"/>
      <c r="D17" s="95"/>
      <c r="E17" s="95"/>
      <c r="F17" s="95"/>
      <c r="G17" s="96"/>
    </row>
    <row r="18" spans="2:12" s="12" customFormat="1" ht="27.6" x14ac:dyDescent="0.25">
      <c r="B18" s="13" t="s">
        <v>84</v>
      </c>
      <c r="C18" s="13" t="s">
        <v>79</v>
      </c>
      <c r="D18" s="58" t="s">
        <v>80</v>
      </c>
      <c r="E18" s="58" t="s">
        <v>81</v>
      </c>
      <c r="F18" s="58" t="s">
        <v>82</v>
      </c>
      <c r="G18" s="54" t="s">
        <v>83</v>
      </c>
      <c r="H18" s="11"/>
      <c r="I18" s="11"/>
      <c r="J18" s="11"/>
      <c r="K18" s="11"/>
      <c r="L18" s="11"/>
    </row>
    <row r="19" spans="2:12" x14ac:dyDescent="0.25">
      <c r="B19" s="48"/>
      <c r="C19" s="52"/>
      <c r="D19" s="8"/>
      <c r="E19" s="51"/>
      <c r="F19" s="51"/>
      <c r="G19" s="57"/>
    </row>
    <row r="20" spans="2:12" x14ac:dyDescent="0.25">
      <c r="B20" s="48">
        <f>IF(G20&lt;&gt;"",1+MAX($B$18:B19),"")</f>
        <v>1</v>
      </c>
      <c r="C20" s="52" t="str">
        <f>'Detailed Estimate Sheet'!C21</f>
        <v>DIV. 01</v>
      </c>
      <c r="D20" s="8" t="str">
        <f>'Detailed Estimate Sheet'!D21</f>
        <v>GENERAL REQUIREMENTS</v>
      </c>
      <c r="E20" s="55">
        <f>'Detailed Estimate Sheet'!H21+('Detailed Estimate Sheet'!H21*('Detailed Estimate Sheet'!$Q$8+'Detailed Estimate Sheet'!$Q$10+'Detailed Estimate Sheet'!$Q$12))+('Detailed Estimate Sheet'!$Q$11*('Detailed Estimate Sheet'!H21+'Detailed Estimate Sheet'!H21*'Detailed Estimate Sheet'!$Q$8+'Detailed Estimate Sheet'!H21*'Detailed Estimate Sheet'!$Q$10))</f>
        <v>0</v>
      </c>
      <c r="F20" s="55">
        <f>'Detailed Estimate Sheet'!O21+('Detailed Estimate Sheet'!O21*('Detailed Estimate Sheet'!$Q$9+'Detailed Estimate Sheet'!$Q$10+'Detailed Estimate Sheet'!$Q$12))+('Detailed Estimate Sheet'!$Q$11*('Detailed Estimate Sheet'!O21+'Detailed Estimate Sheet'!O21*'Detailed Estimate Sheet'!$Q$9+'Detailed Estimate Sheet'!O21*'Detailed Estimate Sheet'!$Q$10))</f>
        <v>1361072.6</v>
      </c>
      <c r="G20" s="55">
        <f>'Detailed Estimate Sheet'!R21</f>
        <v>1361072.6</v>
      </c>
    </row>
    <row r="21" spans="2:12" x14ac:dyDescent="0.25">
      <c r="B21" s="48">
        <f>IF(G21&lt;&gt;"",1+MAX($B$18:B20),"")</f>
        <v>2</v>
      </c>
      <c r="C21" s="52" t="str">
        <f>'Detailed Estimate Sheet'!C28</f>
        <v>DIV. 02</v>
      </c>
      <c r="D21" s="8" t="str">
        <f>'Detailed Estimate Sheet'!D28</f>
        <v>EXISTING CONDITIONS</v>
      </c>
      <c r="E21" s="55">
        <f>'Detailed Estimate Sheet'!H28+('Detailed Estimate Sheet'!H28*('Detailed Estimate Sheet'!$Q$8+'Detailed Estimate Sheet'!$Q$10+'Detailed Estimate Sheet'!$Q$12))+('Detailed Estimate Sheet'!$Q$11*('Detailed Estimate Sheet'!H28+'Detailed Estimate Sheet'!H28*'Detailed Estimate Sheet'!$Q$8+'Detailed Estimate Sheet'!H28*'Detailed Estimate Sheet'!$Q$10))</f>
        <v>6344.745565707999</v>
      </c>
      <c r="F21" s="55">
        <f>'Detailed Estimate Sheet'!O28+('Detailed Estimate Sheet'!O28*('Detailed Estimate Sheet'!$Q$9+'Detailed Estimate Sheet'!$Q$10+'Detailed Estimate Sheet'!$Q$12))+('Detailed Estimate Sheet'!$Q$11*('Detailed Estimate Sheet'!O28+'Detailed Estimate Sheet'!O28*'Detailed Estimate Sheet'!$Q$9+'Detailed Estimate Sheet'!O28*'Detailed Estimate Sheet'!$Q$10))</f>
        <v>31065.118068395841</v>
      </c>
      <c r="G21" s="55">
        <f>'Detailed Estimate Sheet'!R28</f>
        <v>37409.863634103836</v>
      </c>
    </row>
    <row r="22" spans="2:12" x14ac:dyDescent="0.25">
      <c r="B22" s="48">
        <f>IF(G22&lt;&gt;"",1+MAX($B$18:B21),"")</f>
        <v>3</v>
      </c>
      <c r="C22" s="52" t="str">
        <f>'Detailed Estimate Sheet'!C33</f>
        <v>DIV. 03</v>
      </c>
      <c r="D22" s="8" t="str">
        <f>'Detailed Estimate Sheet'!D33</f>
        <v>CONCRETE</v>
      </c>
      <c r="E22" s="55">
        <f>'Detailed Estimate Sheet'!H33+('Detailed Estimate Sheet'!H33*('Detailed Estimate Sheet'!$Q$8+'Detailed Estimate Sheet'!$Q$10+'Detailed Estimate Sheet'!$Q$12))+('Detailed Estimate Sheet'!$Q$11*('Detailed Estimate Sheet'!H33+'Detailed Estimate Sheet'!H33*'Detailed Estimate Sheet'!$Q$8+'Detailed Estimate Sheet'!H33*'Detailed Estimate Sheet'!$Q$10))</f>
        <v>1715544.0127231842</v>
      </c>
      <c r="F22" s="55">
        <f>'Detailed Estimate Sheet'!O33+('Detailed Estimate Sheet'!O33*('Detailed Estimate Sheet'!$Q$9+'Detailed Estimate Sheet'!$Q$10+'Detailed Estimate Sheet'!$Q$12))+('Detailed Estimate Sheet'!$Q$11*('Detailed Estimate Sheet'!O33+'Detailed Estimate Sheet'!O33*'Detailed Estimate Sheet'!$Q$9+'Detailed Estimate Sheet'!O33*'Detailed Estimate Sheet'!$Q$10))</f>
        <v>2772433.5996352863</v>
      </c>
      <c r="G22" s="55">
        <f>'Detailed Estimate Sheet'!R33</f>
        <v>4487977.6123584695</v>
      </c>
    </row>
    <row r="23" spans="2:12" x14ac:dyDescent="0.25">
      <c r="B23" s="48">
        <f>IF(G23&lt;&gt;"",1+MAX($B$18:B22),"")</f>
        <v>4</v>
      </c>
      <c r="C23" s="52" t="str">
        <f>'Detailed Estimate Sheet'!C91</f>
        <v>DIV. 04</v>
      </c>
      <c r="D23" s="8" t="str">
        <f>'Detailed Estimate Sheet'!D91</f>
        <v>MASONRY</v>
      </c>
      <c r="E23" s="55">
        <f>'Detailed Estimate Sheet'!H91+('Detailed Estimate Sheet'!H91*('Detailed Estimate Sheet'!$Q$8+'Detailed Estimate Sheet'!$Q$10+'Detailed Estimate Sheet'!$Q$12))+('Detailed Estimate Sheet'!$Q$11*('Detailed Estimate Sheet'!H91+'Detailed Estimate Sheet'!H91*'Detailed Estimate Sheet'!$Q$8+'Detailed Estimate Sheet'!H91*'Detailed Estimate Sheet'!$Q$10))</f>
        <v>20597.685644855472</v>
      </c>
      <c r="F23" s="55">
        <f>'Detailed Estimate Sheet'!O91+('Detailed Estimate Sheet'!O91*('Detailed Estimate Sheet'!$Q$9+'Detailed Estimate Sheet'!$Q$10+'Detailed Estimate Sheet'!$Q$12))+('Detailed Estimate Sheet'!$Q$11*('Detailed Estimate Sheet'!O91+'Detailed Estimate Sheet'!O91*'Detailed Estimate Sheet'!$Q$9+'Detailed Estimate Sheet'!O91*'Detailed Estimate Sheet'!$Q$10))</f>
        <v>57499.581796339597</v>
      </c>
      <c r="G23" s="55">
        <f>'Detailed Estimate Sheet'!R91</f>
        <v>78097.267441195072</v>
      </c>
    </row>
    <row r="24" spans="2:12" x14ac:dyDescent="0.25">
      <c r="B24" s="48">
        <f>IF(G24&lt;&gt;"",1+MAX($B$18:B23),"")</f>
        <v>5</v>
      </c>
      <c r="C24" s="52" t="str">
        <f>'Detailed Estimate Sheet'!C103</f>
        <v>DIV. 05</v>
      </c>
      <c r="D24" s="8" t="str">
        <f>'Detailed Estimate Sheet'!D103</f>
        <v>METALS</v>
      </c>
      <c r="E24" s="55">
        <f>'Detailed Estimate Sheet'!H103+('Detailed Estimate Sheet'!H103*('Detailed Estimate Sheet'!$Q$8+'Detailed Estimate Sheet'!$Q$10+'Detailed Estimate Sheet'!$Q$12))+('Detailed Estimate Sheet'!$Q$11*('Detailed Estimate Sheet'!H103+'Detailed Estimate Sheet'!H103*'Detailed Estimate Sheet'!$Q$8+'Detailed Estimate Sheet'!H103*'Detailed Estimate Sheet'!$Q$10))</f>
        <v>83453.132407501398</v>
      </c>
      <c r="F24" s="55">
        <f>'Detailed Estimate Sheet'!O103+('Detailed Estimate Sheet'!O103*('Detailed Estimate Sheet'!$Q$9+'Detailed Estimate Sheet'!$Q$10+'Detailed Estimate Sheet'!$Q$12))+('Detailed Estimate Sheet'!$Q$11*('Detailed Estimate Sheet'!O103+'Detailed Estimate Sheet'!O103*'Detailed Estimate Sheet'!$Q$9+'Detailed Estimate Sheet'!O103*'Detailed Estimate Sheet'!$Q$10))</f>
        <v>40205.421881199574</v>
      </c>
      <c r="G24" s="55">
        <f>'Detailed Estimate Sheet'!R103</f>
        <v>123658.55428870095</v>
      </c>
    </row>
    <row r="25" spans="2:12" x14ac:dyDescent="0.25">
      <c r="B25" s="48">
        <f>IF(G25&lt;&gt;"",1+MAX($B$18:B24),"")</f>
        <v>6</v>
      </c>
      <c r="C25" s="52" t="str">
        <f>'Detailed Estimate Sheet'!C119</f>
        <v>DIV. 06</v>
      </c>
      <c r="D25" s="8" t="str">
        <f>'Detailed Estimate Sheet'!D119</f>
        <v>WOOD, PLASTICS AND COMPOSITES</v>
      </c>
      <c r="E25" s="55">
        <f>'Detailed Estimate Sheet'!H119+('Detailed Estimate Sheet'!H119*('Detailed Estimate Sheet'!$Q$8+'Detailed Estimate Sheet'!$Q$10+'Detailed Estimate Sheet'!$Q$12))+('Detailed Estimate Sheet'!$Q$11*('Detailed Estimate Sheet'!H119+'Detailed Estimate Sheet'!H119*'Detailed Estimate Sheet'!$Q$8+'Detailed Estimate Sheet'!H119*'Detailed Estimate Sheet'!$Q$10))</f>
        <v>545889.56086649746</v>
      </c>
      <c r="F25" s="55">
        <f>'Detailed Estimate Sheet'!O119+('Detailed Estimate Sheet'!O119*('Detailed Estimate Sheet'!$Q$9+'Detailed Estimate Sheet'!$Q$10+'Detailed Estimate Sheet'!$Q$12))+('Detailed Estimate Sheet'!$Q$11*('Detailed Estimate Sheet'!O119+'Detailed Estimate Sheet'!O119*'Detailed Estimate Sheet'!$Q$9+'Detailed Estimate Sheet'!O119*'Detailed Estimate Sheet'!$Q$10))</f>
        <v>346337.98665450409</v>
      </c>
      <c r="G25" s="55">
        <f>'Detailed Estimate Sheet'!R119</f>
        <v>892227.54752100143</v>
      </c>
    </row>
    <row r="26" spans="2:12" x14ac:dyDescent="0.25">
      <c r="B26" s="48">
        <f>IF(G26&lt;&gt;"",1+MAX($B$18:B25),"")</f>
        <v>7</v>
      </c>
      <c r="C26" s="52" t="str">
        <f>'Detailed Estimate Sheet'!C151</f>
        <v>DIV. 07</v>
      </c>
      <c r="D26" s="8" t="str">
        <f>'Detailed Estimate Sheet'!D151</f>
        <v>THERMAL AND MOISTURE PROTECTION</v>
      </c>
      <c r="E26" s="55">
        <f>'Detailed Estimate Sheet'!H151+('Detailed Estimate Sheet'!H151*('Detailed Estimate Sheet'!$Q$8+'Detailed Estimate Sheet'!$Q$10+'Detailed Estimate Sheet'!$Q$12))+('Detailed Estimate Sheet'!$Q$11*('Detailed Estimate Sheet'!H151+'Detailed Estimate Sheet'!H151*'Detailed Estimate Sheet'!$Q$8+'Detailed Estimate Sheet'!H151*'Detailed Estimate Sheet'!$Q$10))</f>
        <v>347693.7646044296</v>
      </c>
      <c r="F26" s="55">
        <f>'Detailed Estimate Sheet'!O151+('Detailed Estimate Sheet'!O151*('Detailed Estimate Sheet'!$Q$9+'Detailed Estimate Sheet'!$Q$10+'Detailed Estimate Sheet'!$Q$12))+('Detailed Estimate Sheet'!$Q$11*('Detailed Estimate Sheet'!O151+'Detailed Estimate Sheet'!O151*'Detailed Estimate Sheet'!$Q$9+'Detailed Estimate Sheet'!O151*'Detailed Estimate Sheet'!$Q$10))</f>
        <v>466466.43446076394</v>
      </c>
      <c r="G26" s="55">
        <f>'Detailed Estimate Sheet'!R151</f>
        <v>814160.19906519342</v>
      </c>
    </row>
    <row r="27" spans="2:12" x14ac:dyDescent="0.25">
      <c r="B27" s="48">
        <f>IF(G27&lt;&gt;"",1+MAX($B$18:B26),"")</f>
        <v>8</v>
      </c>
      <c r="C27" s="52" t="str">
        <f>'Detailed Estimate Sheet'!C206</f>
        <v>DIV. 08</v>
      </c>
      <c r="D27" s="8" t="str">
        <f>'Detailed Estimate Sheet'!D206</f>
        <v>OPENINGS</v>
      </c>
      <c r="E27" s="55">
        <f>'Detailed Estimate Sheet'!H206+('Detailed Estimate Sheet'!H206*('Detailed Estimate Sheet'!$Q$8+'Detailed Estimate Sheet'!$Q$10+'Detailed Estimate Sheet'!$Q$12))+('Detailed Estimate Sheet'!$Q$11*('Detailed Estimate Sheet'!H206+'Detailed Estimate Sheet'!H206*'Detailed Estimate Sheet'!$Q$8+'Detailed Estimate Sheet'!H206*'Detailed Estimate Sheet'!$Q$10))</f>
        <v>930918.83017281129</v>
      </c>
      <c r="F27" s="55">
        <f>'Detailed Estimate Sheet'!O206+('Detailed Estimate Sheet'!O206*('Detailed Estimate Sheet'!$Q$9+'Detailed Estimate Sheet'!$Q$10+'Detailed Estimate Sheet'!$Q$12))+('Detailed Estimate Sheet'!$Q$11*('Detailed Estimate Sheet'!O206+'Detailed Estimate Sheet'!O206*'Detailed Estimate Sheet'!$Q$9+'Detailed Estimate Sheet'!O206*'Detailed Estimate Sheet'!$Q$10))</f>
        <v>491295.20634943934</v>
      </c>
      <c r="G27" s="55">
        <f>'Detailed Estimate Sheet'!R206</f>
        <v>1422214.0365222509</v>
      </c>
    </row>
    <row r="28" spans="2:12" x14ac:dyDescent="0.25">
      <c r="B28" s="48">
        <f>IF(G28&lt;&gt;"",1+MAX($B$18:B27),"")</f>
        <v>9</v>
      </c>
      <c r="C28" s="52" t="str">
        <f>'Detailed Estimate Sheet'!C245</f>
        <v>DIV. 09</v>
      </c>
      <c r="D28" s="8" t="str">
        <f>'Detailed Estimate Sheet'!D245</f>
        <v>FINISHES</v>
      </c>
      <c r="E28" s="55">
        <f>'Detailed Estimate Sheet'!H245+('Detailed Estimate Sheet'!H245*('Detailed Estimate Sheet'!$Q$8+'Detailed Estimate Sheet'!$Q$10+'Detailed Estimate Sheet'!$Q$12))+('Detailed Estimate Sheet'!$Q$11*('Detailed Estimate Sheet'!H245+'Detailed Estimate Sheet'!H245*'Detailed Estimate Sheet'!$Q$8+'Detailed Estimate Sheet'!H245*'Detailed Estimate Sheet'!$Q$10))</f>
        <v>1040004.9237596715</v>
      </c>
      <c r="F28" s="55">
        <f>'Detailed Estimate Sheet'!O245+('Detailed Estimate Sheet'!O245*('Detailed Estimate Sheet'!$Q$9+'Detailed Estimate Sheet'!$Q$10+'Detailed Estimate Sheet'!$Q$12))+('Detailed Estimate Sheet'!$Q$11*('Detailed Estimate Sheet'!O245+'Detailed Estimate Sheet'!O245*'Detailed Estimate Sheet'!$Q$9+'Detailed Estimate Sheet'!O245*'Detailed Estimate Sheet'!$Q$10))</f>
        <v>1618068.8407581688</v>
      </c>
      <c r="G28" s="55">
        <f>'Detailed Estimate Sheet'!R245</f>
        <v>2658073.7645178405</v>
      </c>
    </row>
    <row r="29" spans="2:12" x14ac:dyDescent="0.25">
      <c r="B29" s="48">
        <f>IF(G29&lt;&gt;"",1+MAX($B$18:B28),"")</f>
        <v>10</v>
      </c>
      <c r="C29" s="52" t="str">
        <f>'Detailed Estimate Sheet'!C323</f>
        <v>DIV. 10</v>
      </c>
      <c r="D29" s="8" t="str">
        <f>'Detailed Estimate Sheet'!D323</f>
        <v>SPECIALTIES</v>
      </c>
      <c r="E29" s="55">
        <f>'Detailed Estimate Sheet'!H323+('Detailed Estimate Sheet'!H323*('Detailed Estimate Sheet'!$Q$8+'Detailed Estimate Sheet'!$Q$10+'Detailed Estimate Sheet'!$Q$12))+('Detailed Estimate Sheet'!$Q$11*('Detailed Estimate Sheet'!H323+'Detailed Estimate Sheet'!H323*'Detailed Estimate Sheet'!$Q$8+'Detailed Estimate Sheet'!H323*'Detailed Estimate Sheet'!$Q$10))</f>
        <v>26751.356695540002</v>
      </c>
      <c r="F29" s="55">
        <f>'Detailed Estimate Sheet'!O323+('Detailed Estimate Sheet'!O323*('Detailed Estimate Sheet'!$Q$9+'Detailed Estimate Sheet'!$Q$10+'Detailed Estimate Sheet'!$Q$12))+('Detailed Estimate Sheet'!$Q$11*('Detailed Estimate Sheet'!O323+'Detailed Estimate Sheet'!O323*'Detailed Estimate Sheet'!$Q$9+'Detailed Estimate Sheet'!O323*'Detailed Estimate Sheet'!$Q$10))</f>
        <v>15509.530610844398</v>
      </c>
      <c r="G29" s="55">
        <f>'Detailed Estimate Sheet'!R323</f>
        <v>42260.887306384408</v>
      </c>
    </row>
    <row r="30" spans="2:12" x14ac:dyDescent="0.25">
      <c r="B30" s="48">
        <f>IF(G30&lt;&gt;"",1+MAX($B$18:B29),"")</f>
        <v>11</v>
      </c>
      <c r="C30" s="52" t="str">
        <f>'Detailed Estimate Sheet'!C338</f>
        <v>DIV. 11</v>
      </c>
      <c r="D30" s="8" t="str">
        <f>'Detailed Estimate Sheet'!D338</f>
        <v>EQUIPMENTS</v>
      </c>
      <c r="E30" s="55">
        <f>'Detailed Estimate Sheet'!H338+('Detailed Estimate Sheet'!H338*('Detailed Estimate Sheet'!$Q$8+'Detailed Estimate Sheet'!$Q$10+'Detailed Estimate Sheet'!$Q$12))+('Detailed Estimate Sheet'!$Q$11*('Detailed Estimate Sheet'!H338+'Detailed Estimate Sheet'!H338*'Detailed Estimate Sheet'!$Q$8+'Detailed Estimate Sheet'!H338*'Detailed Estimate Sheet'!$Q$10))</f>
        <v>405449.82995300001</v>
      </c>
      <c r="F30" s="55">
        <f>'Detailed Estimate Sheet'!O338+('Detailed Estimate Sheet'!O338*('Detailed Estimate Sheet'!$Q$9+'Detailed Estimate Sheet'!$Q$10+'Detailed Estimate Sheet'!$Q$12))+('Detailed Estimate Sheet'!$Q$11*('Detailed Estimate Sheet'!O338+'Detailed Estimate Sheet'!O338*'Detailed Estimate Sheet'!$Q$9+'Detailed Estimate Sheet'!O338*'Detailed Estimate Sheet'!$Q$10))</f>
        <v>118945.7589986705</v>
      </c>
      <c r="G30" s="55">
        <f>'Detailed Estimate Sheet'!R338</f>
        <v>524395.58895167045</v>
      </c>
    </row>
    <row r="31" spans="2:12" x14ac:dyDescent="0.25">
      <c r="B31" s="48">
        <f>IF(G31&lt;&gt;"",1+MAX($B$18:B30),"")</f>
        <v>12</v>
      </c>
      <c r="C31" s="52" t="str">
        <f>'Detailed Estimate Sheet'!C350</f>
        <v>DIV. 12</v>
      </c>
      <c r="D31" s="8" t="str">
        <f>'Detailed Estimate Sheet'!D350</f>
        <v>FURNISHINGS</v>
      </c>
      <c r="E31" s="55">
        <f>'Detailed Estimate Sheet'!H350+('Detailed Estimate Sheet'!H350*('Detailed Estimate Sheet'!$Q$8+'Detailed Estimate Sheet'!$Q$10+'Detailed Estimate Sheet'!$Q$12))+('Detailed Estimate Sheet'!$Q$11*('Detailed Estimate Sheet'!H350+'Detailed Estimate Sheet'!H350*'Detailed Estimate Sheet'!$Q$8+'Detailed Estimate Sheet'!H350*'Detailed Estimate Sheet'!$Q$10))</f>
        <v>92248.020568415595</v>
      </c>
      <c r="F31" s="55">
        <f>'Detailed Estimate Sheet'!O350+('Detailed Estimate Sheet'!O350*('Detailed Estimate Sheet'!$Q$9+'Detailed Estimate Sheet'!$Q$10+'Detailed Estimate Sheet'!$Q$12))+('Detailed Estimate Sheet'!$Q$11*('Detailed Estimate Sheet'!O350+'Detailed Estimate Sheet'!O350*'Detailed Estimate Sheet'!$Q$9+'Detailed Estimate Sheet'!O350*'Detailed Estimate Sheet'!$Q$10))</f>
        <v>38064.574430045002</v>
      </c>
      <c r="G31" s="55">
        <f>'Detailed Estimate Sheet'!R350</f>
        <v>130312.59499846061</v>
      </c>
    </row>
    <row r="32" spans="2:12" x14ac:dyDescent="0.25">
      <c r="B32" s="48">
        <f>IF(G32&lt;&gt;"",1+MAX($B$18:B31),"")</f>
        <v>13</v>
      </c>
      <c r="C32" s="52" t="str">
        <f>'Detailed Estimate Sheet'!C363</f>
        <v>DIV. 14</v>
      </c>
      <c r="D32" s="8" t="str">
        <f>'Detailed Estimate Sheet'!D363</f>
        <v>CONVEYING EQUIPMENT</v>
      </c>
      <c r="E32" s="55">
        <f>'Detailed Estimate Sheet'!H363+('Detailed Estimate Sheet'!H363*('Detailed Estimate Sheet'!$Q$8+'Detailed Estimate Sheet'!$Q$10+'Detailed Estimate Sheet'!$Q$12))+('Detailed Estimate Sheet'!$Q$11*('Detailed Estimate Sheet'!H363+'Detailed Estimate Sheet'!H363*'Detailed Estimate Sheet'!$Q$8+'Detailed Estimate Sheet'!H363*'Detailed Estimate Sheet'!$Q$10))</f>
        <v>150515.01808000001</v>
      </c>
      <c r="F32" s="55">
        <f>'Detailed Estimate Sheet'!O363+('Detailed Estimate Sheet'!O363*('Detailed Estimate Sheet'!$Q$9+'Detailed Estimate Sheet'!$Q$10+'Detailed Estimate Sheet'!$Q$12))+('Detailed Estimate Sheet'!$Q$11*('Detailed Estimate Sheet'!O363+'Detailed Estimate Sheet'!O363*'Detailed Estimate Sheet'!$Q$9+'Detailed Estimate Sheet'!O363*'Detailed Estimate Sheet'!$Q$10))</f>
        <v>180842.98579749998</v>
      </c>
      <c r="G32" s="55">
        <f>'Detailed Estimate Sheet'!R363</f>
        <v>331358.00387749996</v>
      </c>
    </row>
    <row r="33" spans="2:7" x14ac:dyDescent="0.25">
      <c r="B33" s="48">
        <f>IF(G33&lt;&gt;"",1+MAX($B$18:B32),"")</f>
        <v>14</v>
      </c>
      <c r="C33" s="52" t="str">
        <f>'Detailed Estimate Sheet'!C368</f>
        <v>DIV. 21</v>
      </c>
      <c r="D33" s="8" t="str">
        <f>'Detailed Estimate Sheet'!D368</f>
        <v>FIRE SUPPRESSION</v>
      </c>
      <c r="E33" s="55">
        <f>'Detailed Estimate Sheet'!H368+('Detailed Estimate Sheet'!H368*('Detailed Estimate Sheet'!$Q$8+'Detailed Estimate Sheet'!$Q$10+'Detailed Estimate Sheet'!$Q$12))+('Detailed Estimate Sheet'!$Q$11*('Detailed Estimate Sheet'!H368+'Detailed Estimate Sheet'!H368*'Detailed Estimate Sheet'!$Q$8+'Detailed Estimate Sheet'!H368*'Detailed Estimate Sheet'!$Q$10))</f>
        <v>229968.67080261596</v>
      </c>
      <c r="F33" s="55">
        <f>'Detailed Estimate Sheet'!O368+('Detailed Estimate Sheet'!O368*('Detailed Estimate Sheet'!$Q$9+'Detailed Estimate Sheet'!$Q$10+'Detailed Estimate Sheet'!$Q$12))+('Detailed Estimate Sheet'!$Q$11*('Detailed Estimate Sheet'!O368+'Detailed Estimate Sheet'!O368*'Detailed Estimate Sheet'!$Q$9+'Detailed Estimate Sheet'!O368*'Detailed Estimate Sheet'!$Q$10))</f>
        <v>447111.48628200189</v>
      </c>
      <c r="G33" s="55">
        <f>'Detailed Estimate Sheet'!R368</f>
        <v>677080.157084618</v>
      </c>
    </row>
    <row r="34" spans="2:7" x14ac:dyDescent="0.25">
      <c r="B34" s="48">
        <f>IF(G34&lt;&gt;"",1+MAX($B$18:B33),"")</f>
        <v>15</v>
      </c>
      <c r="C34" s="52" t="str">
        <f>'Detailed Estimate Sheet'!C394</f>
        <v>DIV. 22</v>
      </c>
      <c r="D34" s="8" t="str">
        <f>'Detailed Estimate Sheet'!D394</f>
        <v>PLUMBING</v>
      </c>
      <c r="E34" s="55">
        <f>'Detailed Estimate Sheet'!H394+('Detailed Estimate Sheet'!H394*('Detailed Estimate Sheet'!$Q$8+'Detailed Estimate Sheet'!$Q$10+'Detailed Estimate Sheet'!$Q$12))+('Detailed Estimate Sheet'!$Q$11*('Detailed Estimate Sheet'!H394+'Detailed Estimate Sheet'!H394*'Detailed Estimate Sheet'!$Q$8+'Detailed Estimate Sheet'!H394*'Detailed Estimate Sheet'!$Q$10))</f>
        <v>589068.47886730882</v>
      </c>
      <c r="F34" s="55">
        <f>'Detailed Estimate Sheet'!O394+('Detailed Estimate Sheet'!O394*('Detailed Estimate Sheet'!$Q$9+'Detailed Estimate Sheet'!$Q$10+'Detailed Estimate Sheet'!$Q$12))+('Detailed Estimate Sheet'!$Q$11*('Detailed Estimate Sheet'!O394+'Detailed Estimate Sheet'!O394*'Detailed Estimate Sheet'!$Q$9+'Detailed Estimate Sheet'!O394*'Detailed Estimate Sheet'!$Q$10))</f>
        <v>634898.37850499758</v>
      </c>
      <c r="G34" s="55">
        <f>'Detailed Estimate Sheet'!R394</f>
        <v>1223966.8573723058</v>
      </c>
    </row>
    <row r="35" spans="2:7" x14ac:dyDescent="0.25">
      <c r="B35" s="48">
        <f>IF(G35&lt;&gt;"",1+MAX($B$18:B34),"")</f>
        <v>16</v>
      </c>
      <c r="C35" s="52" t="str">
        <f>'Detailed Estimate Sheet'!C482</f>
        <v>DIV. 23</v>
      </c>
      <c r="D35" s="8" t="str">
        <f>'Detailed Estimate Sheet'!D482</f>
        <v>HEATING, VENTILATION AND AIR CONDITIONING (HVAC)</v>
      </c>
      <c r="E35" s="55">
        <f>'Detailed Estimate Sheet'!H482+('Detailed Estimate Sheet'!H482*('Detailed Estimate Sheet'!$Q$8+'Detailed Estimate Sheet'!$Q$10+'Detailed Estimate Sheet'!$Q$12))+('Detailed Estimate Sheet'!$Q$11*('Detailed Estimate Sheet'!H482+'Detailed Estimate Sheet'!H482*'Detailed Estimate Sheet'!$Q$8+'Detailed Estimate Sheet'!H482*'Detailed Estimate Sheet'!$Q$10))</f>
        <v>535447.72931444738</v>
      </c>
      <c r="F35" s="55">
        <f>'Detailed Estimate Sheet'!O482+('Detailed Estimate Sheet'!O482*('Detailed Estimate Sheet'!$Q$9+'Detailed Estimate Sheet'!$Q$10+'Detailed Estimate Sheet'!$Q$12))+('Detailed Estimate Sheet'!$Q$11*('Detailed Estimate Sheet'!O482+'Detailed Estimate Sheet'!O482*'Detailed Estimate Sheet'!$Q$9+'Detailed Estimate Sheet'!O482*'Detailed Estimate Sheet'!$Q$10))</f>
        <v>422728.2472837664</v>
      </c>
      <c r="G35" s="55">
        <f>'Detailed Estimate Sheet'!R482</f>
        <v>958175.97659821378</v>
      </c>
    </row>
    <row r="36" spans="2:7" x14ac:dyDescent="0.25">
      <c r="B36" s="48">
        <f>IF(G36&lt;&gt;"",1+MAX($B$18:B35),"")</f>
        <v>17</v>
      </c>
      <c r="C36" s="52" t="str">
        <f>'Detailed Estimate Sheet'!C665</f>
        <v>DIV. 26</v>
      </c>
      <c r="D36" s="8" t="str">
        <f>'Detailed Estimate Sheet'!D665</f>
        <v>ELECTRICAL</v>
      </c>
      <c r="E36" s="55">
        <f>'Detailed Estimate Sheet'!H665+('Detailed Estimate Sheet'!H665*('Detailed Estimate Sheet'!$Q$8+'Detailed Estimate Sheet'!$Q$10+'Detailed Estimate Sheet'!$Q$12))+('Detailed Estimate Sheet'!$Q$11*('Detailed Estimate Sheet'!H665+'Detailed Estimate Sheet'!H665*'Detailed Estimate Sheet'!$Q$8+'Detailed Estimate Sheet'!H665*'Detailed Estimate Sheet'!$Q$10))</f>
        <v>1203631.8667539665</v>
      </c>
      <c r="F36" s="55">
        <f>'Detailed Estimate Sheet'!O665+('Detailed Estimate Sheet'!O665*('Detailed Estimate Sheet'!$Q$9+'Detailed Estimate Sheet'!$Q$10+'Detailed Estimate Sheet'!$Q$12))+('Detailed Estimate Sheet'!$Q$11*('Detailed Estimate Sheet'!O665+'Detailed Estimate Sheet'!O665*'Detailed Estimate Sheet'!$Q$9+'Detailed Estimate Sheet'!O665*'Detailed Estimate Sheet'!$Q$10))</f>
        <v>581892.1317453637</v>
      </c>
      <c r="G36" s="55">
        <f>'Detailed Estimate Sheet'!R665</f>
        <v>1785523.9984993301</v>
      </c>
    </row>
    <row r="37" spans="2:7" x14ac:dyDescent="0.25">
      <c r="B37" s="48">
        <f>IF(G37&lt;&gt;"",1+MAX($B$18:B36),"")</f>
        <v>18</v>
      </c>
      <c r="C37" s="52" t="str">
        <f>'Detailed Estimate Sheet'!C765</f>
        <v>DIV. 31</v>
      </c>
      <c r="D37" s="8" t="str">
        <f>'Detailed Estimate Sheet'!D765</f>
        <v>EARTHWORK</v>
      </c>
      <c r="E37" s="55">
        <f>'Detailed Estimate Sheet'!H765+('Detailed Estimate Sheet'!H765*('Detailed Estimate Sheet'!$Q$8+'Detailed Estimate Sheet'!$Q$10+'Detailed Estimate Sheet'!$Q$12))+('Detailed Estimate Sheet'!$Q$11*('Detailed Estimate Sheet'!H765+'Detailed Estimate Sheet'!H765*'Detailed Estimate Sheet'!$Q$8+'Detailed Estimate Sheet'!H765*'Detailed Estimate Sheet'!$Q$10))</f>
        <v>0</v>
      </c>
      <c r="F37" s="55">
        <f>'Detailed Estimate Sheet'!O765+('Detailed Estimate Sheet'!O765*('Detailed Estimate Sheet'!$Q$9+'Detailed Estimate Sheet'!$Q$10+'Detailed Estimate Sheet'!$Q$12))+('Detailed Estimate Sheet'!$Q$11*('Detailed Estimate Sheet'!O765+'Detailed Estimate Sheet'!O765*'Detailed Estimate Sheet'!$Q$9+'Detailed Estimate Sheet'!O765*'Detailed Estimate Sheet'!$Q$10))</f>
        <v>471406.55522962409</v>
      </c>
      <c r="G37" s="55">
        <f>'Detailed Estimate Sheet'!R765</f>
        <v>471406.55522962409</v>
      </c>
    </row>
    <row r="38" spans="2:7" x14ac:dyDescent="0.25">
      <c r="B38" s="48">
        <f>IF(G38&lt;&gt;"",1+MAX($B$18:B37),"")</f>
        <v>19</v>
      </c>
      <c r="C38" s="52" t="str">
        <f>'Detailed Estimate Sheet'!C776</f>
        <v>DIV. 32</v>
      </c>
      <c r="D38" s="8" t="str">
        <f>'Detailed Estimate Sheet'!D776</f>
        <v>EXTERIOR IMPROVEMENTS</v>
      </c>
      <c r="E38" s="55">
        <f>'Detailed Estimate Sheet'!H776+('Detailed Estimate Sheet'!H776*('Detailed Estimate Sheet'!$Q$8+'Detailed Estimate Sheet'!$Q$10+'Detailed Estimate Sheet'!$Q$12))+('Detailed Estimate Sheet'!$Q$11*('Detailed Estimate Sheet'!H776+'Detailed Estimate Sheet'!H776*'Detailed Estimate Sheet'!$Q$8+'Detailed Estimate Sheet'!H776*'Detailed Estimate Sheet'!$Q$10))</f>
        <v>17997.11072523694</v>
      </c>
      <c r="F38" s="55">
        <f>'Detailed Estimate Sheet'!O776+('Detailed Estimate Sheet'!O776*('Detailed Estimate Sheet'!$Q$9+'Detailed Estimate Sheet'!$Q$10+'Detailed Estimate Sheet'!$Q$12))+('Detailed Estimate Sheet'!$Q$11*('Detailed Estimate Sheet'!O776+'Detailed Estimate Sheet'!O776*'Detailed Estimate Sheet'!$Q$9+'Detailed Estimate Sheet'!O776*'Detailed Estimate Sheet'!$Q$10))</f>
        <v>34659.520877232171</v>
      </c>
      <c r="G38" s="55">
        <f>'Detailed Estimate Sheet'!R776</f>
        <v>52656.631602469104</v>
      </c>
    </row>
    <row r="39" spans="2:7" x14ac:dyDescent="0.25">
      <c r="B39" s="48">
        <f>IF(G39&lt;&gt;"",1+MAX($B$18:B38),"")</f>
        <v>20</v>
      </c>
      <c r="C39" s="52" t="str">
        <f>'Detailed Estimate Sheet'!C834</f>
        <v>DIV. 33</v>
      </c>
      <c r="D39" s="8" t="str">
        <f>'Detailed Estimate Sheet'!D834</f>
        <v>UTILITIES</v>
      </c>
      <c r="E39" s="55">
        <f>'Detailed Estimate Sheet'!H834+('Detailed Estimate Sheet'!H834*('Detailed Estimate Sheet'!$Q$8+'Detailed Estimate Sheet'!$Q$10+'Detailed Estimate Sheet'!$Q$12))+('Detailed Estimate Sheet'!$Q$11*('Detailed Estimate Sheet'!H834+'Detailed Estimate Sheet'!H834*'Detailed Estimate Sheet'!$Q$8+'Detailed Estimate Sheet'!H834*'Detailed Estimate Sheet'!$Q$10))</f>
        <v>58969.64133522271</v>
      </c>
      <c r="F39" s="55">
        <f>'Detailed Estimate Sheet'!O834+('Detailed Estimate Sheet'!O834*('Detailed Estimate Sheet'!$Q$9+'Detailed Estimate Sheet'!$Q$10+'Detailed Estimate Sheet'!$Q$12))+('Detailed Estimate Sheet'!$Q$11*('Detailed Estimate Sheet'!O834+'Detailed Estimate Sheet'!O834*'Detailed Estimate Sheet'!$Q$9+'Detailed Estimate Sheet'!O834*'Detailed Estimate Sheet'!$Q$10))</f>
        <v>64676.678935091382</v>
      </c>
      <c r="G39" s="55">
        <f>'Detailed Estimate Sheet'!R834</f>
        <v>123646.32027031409</v>
      </c>
    </row>
    <row r="40" spans="2:7" x14ac:dyDescent="0.25">
      <c r="B40" s="48" t="str">
        <f>IF(G40&lt;&gt;"",1+MAX($B$18:B39),"")</f>
        <v/>
      </c>
      <c r="C40" s="52"/>
      <c r="D40" s="8"/>
      <c r="E40" s="51"/>
      <c r="F40" s="51"/>
      <c r="G40" s="57"/>
    </row>
    <row r="41" spans="2:7" x14ac:dyDescent="0.25">
      <c r="B41" s="48">
        <f>IF(G41&lt;&gt;"",1+MAX($B$18:B40),"")</f>
        <v>21</v>
      </c>
      <c r="C41" s="52"/>
      <c r="D41" s="51" t="s">
        <v>77</v>
      </c>
      <c r="E41" s="51"/>
      <c r="F41" s="51"/>
      <c r="G41" s="57">
        <f>SUM(G20:G40)</f>
        <v>18195675.017139647</v>
      </c>
    </row>
    <row r="42" spans="2:7" x14ac:dyDescent="0.25">
      <c r="B42" s="48" t="str">
        <f>IF(G42&lt;&gt;"",1+MAX($B$18:B41),"")</f>
        <v/>
      </c>
      <c r="C42" s="52"/>
      <c r="D42" s="8"/>
      <c r="E42" s="8"/>
      <c r="F42" s="8"/>
      <c r="G42" s="56"/>
    </row>
  </sheetData>
  <mergeCells count="15">
    <mergeCell ref="B17:G17"/>
    <mergeCell ref="B15:C16"/>
    <mergeCell ref="B2:G2"/>
    <mergeCell ref="H2:L2"/>
    <mergeCell ref="B3:G3"/>
    <mergeCell ref="I6:M6"/>
    <mergeCell ref="I8:M8"/>
    <mergeCell ref="I9:M9"/>
    <mergeCell ref="B10:G10"/>
    <mergeCell ref="I10:M10"/>
    <mergeCell ref="I11:M11"/>
    <mergeCell ref="I12:M12"/>
    <mergeCell ref="B14:C14"/>
    <mergeCell ref="E14:G14"/>
    <mergeCell ref="E15:G16"/>
  </mergeCells>
  <printOptions horizontalCentered="1"/>
  <pageMargins left="0.25" right="0.25" top="0.375" bottom="0.375" header="0.25" footer="0.25"/>
  <pageSetup paperSize="9" fitToHeight="0" orientation="landscape" horizontalDpi="300" verticalDpi="300" r:id="rId1"/>
  <headerFooter alignWithMargins="0">
    <oddFooter>&amp;R&amp;"Arial,Bold"&amp;P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B1:AJ884"/>
  <sheetViews>
    <sheetView showGridLines="0" showZeros="0" tabSelected="1" view="pageBreakPreview" topLeftCell="D3" zoomScaleNormal="100" zoomScaleSheetLayoutView="100" workbookViewId="0">
      <selection activeCell="D6" sqref="D6"/>
    </sheetView>
  </sheetViews>
  <sheetFormatPr defaultColWidth="9.109375" defaultRowHeight="13.8" x14ac:dyDescent="0.25"/>
  <cols>
    <col min="1" max="1" width="1" style="11" customWidth="1"/>
    <col min="2" max="2" width="6.6640625" style="11" customWidth="1"/>
    <col min="3" max="3" width="12.6640625" style="11" customWidth="1"/>
    <col min="4" max="4" width="60.6640625" style="1" customWidth="1"/>
    <col min="5" max="6" width="12.6640625" style="11" customWidth="1"/>
    <col min="7" max="7" width="12.6640625" style="14" hidden="1" customWidth="1"/>
    <col min="8" max="10" width="12.6640625" style="14" customWidth="1"/>
    <col min="11" max="11" width="12.6640625" style="11" customWidth="1"/>
    <col min="12" max="12" width="12.6640625" style="11" hidden="1" customWidth="1"/>
    <col min="13" max="13" width="12.6640625" style="14" hidden="1" customWidth="1"/>
    <col min="14" max="14" width="12.6640625" style="14" customWidth="1"/>
    <col min="15" max="15" width="12.6640625" style="11" customWidth="1"/>
    <col min="16" max="18" width="12.6640625" style="14" customWidth="1"/>
    <col min="19" max="19" width="12.6640625" style="11" customWidth="1"/>
    <col min="20" max="21" width="12.6640625" style="11" hidden="1" customWidth="1"/>
    <col min="22" max="16384" width="9.109375" style="11"/>
  </cols>
  <sheetData>
    <row r="1" spans="2:26" ht="18" x14ac:dyDescent="0.25">
      <c r="G1" s="50"/>
      <c r="H1" s="50"/>
      <c r="I1" s="50"/>
      <c r="J1" s="50"/>
      <c r="M1" s="50"/>
      <c r="N1" s="50"/>
      <c r="P1" s="50"/>
      <c r="Q1" s="50"/>
      <c r="R1" s="50"/>
      <c r="T1" s="26" t="s">
        <v>43</v>
      </c>
      <c r="U1" s="26" t="s">
        <v>44</v>
      </c>
    </row>
    <row r="2" spans="2:26" ht="21.9" customHeight="1" x14ac:dyDescent="0.25">
      <c r="B2" s="127" t="s">
        <v>0</v>
      </c>
      <c r="C2" s="127"/>
      <c r="D2" s="127"/>
      <c r="E2" s="127"/>
      <c r="F2" s="127"/>
      <c r="G2" s="127"/>
      <c r="H2" s="127"/>
      <c r="I2" s="127"/>
      <c r="J2" s="127"/>
      <c r="K2" s="127"/>
      <c r="L2" s="127"/>
      <c r="M2" s="127"/>
      <c r="N2" s="127"/>
      <c r="O2" s="127"/>
      <c r="P2" s="127"/>
      <c r="Q2" s="127"/>
      <c r="R2" s="127"/>
      <c r="T2" s="25">
        <v>0.96499999999999997</v>
      </c>
      <c r="U2" s="25">
        <v>1.3779999999999999</v>
      </c>
    </row>
    <row r="3" spans="2:26" x14ac:dyDescent="0.25">
      <c r="B3" s="111" t="s">
        <v>2</v>
      </c>
      <c r="C3" s="112"/>
      <c r="D3" s="112"/>
      <c r="E3" s="112"/>
      <c r="F3" s="112"/>
      <c r="G3" s="112"/>
      <c r="H3" s="136"/>
      <c r="I3" s="131" t="s">
        <v>3</v>
      </c>
      <c r="J3" s="131"/>
      <c r="K3" s="131"/>
      <c r="L3" s="131"/>
      <c r="M3" s="131"/>
      <c r="N3" s="131"/>
      <c r="O3" s="131"/>
      <c r="P3" s="131"/>
      <c r="Q3" s="131"/>
      <c r="R3" s="131"/>
      <c r="T3" s="11">
        <v>0.96499999999999997</v>
      </c>
      <c r="U3" s="11">
        <v>1.3779999999999999</v>
      </c>
    </row>
    <row r="4" spans="2:26" ht="12.6" customHeight="1" x14ac:dyDescent="0.25">
      <c r="B4" s="105"/>
      <c r="C4" s="106"/>
      <c r="D4" s="106"/>
      <c r="E4" s="106"/>
      <c r="F4" s="106"/>
      <c r="G4" s="106"/>
      <c r="H4" s="107"/>
      <c r="I4" s="135"/>
      <c r="J4" s="135"/>
      <c r="K4" s="135"/>
      <c r="L4" s="135"/>
      <c r="M4" s="135"/>
      <c r="N4" s="135"/>
      <c r="O4" s="135"/>
      <c r="P4" s="135"/>
      <c r="Q4" s="135"/>
      <c r="R4" s="135"/>
    </row>
    <row r="5" spans="2:26" ht="12.6" customHeight="1" x14ac:dyDescent="0.25">
      <c r="B5" s="40"/>
      <c r="C5" s="18"/>
      <c r="D5" s="18"/>
      <c r="E5" s="18"/>
      <c r="F5" s="18"/>
      <c r="G5" s="18"/>
      <c r="H5" s="19"/>
      <c r="I5" s="134" t="s">
        <v>33</v>
      </c>
      <c r="J5" s="134"/>
      <c r="K5" s="134"/>
      <c r="L5" s="134"/>
      <c r="M5" s="134"/>
      <c r="N5" s="134"/>
      <c r="O5" s="134"/>
      <c r="P5" s="134"/>
      <c r="Q5" s="9"/>
      <c r="R5" s="84">
        <f>SUM(I22:I855)</f>
        <v>5744898.040709001</v>
      </c>
    </row>
    <row r="6" spans="2:26" ht="12.6" customHeight="1" x14ac:dyDescent="0.25">
      <c r="B6" s="41"/>
      <c r="D6" s="11"/>
      <c r="G6" s="11"/>
      <c r="H6" s="20"/>
      <c r="I6" s="134" t="s">
        <v>34</v>
      </c>
      <c r="J6" s="134"/>
      <c r="K6" s="134"/>
      <c r="L6" s="134"/>
      <c r="M6" s="134"/>
      <c r="N6" s="134"/>
      <c r="O6" s="134"/>
      <c r="P6" s="134"/>
      <c r="Q6" s="9"/>
      <c r="R6" s="84">
        <f>SUM(P22:P855)</f>
        <v>7144485.3807282783</v>
      </c>
    </row>
    <row r="7" spans="2:26" ht="12.6" customHeight="1" x14ac:dyDescent="0.25">
      <c r="B7" s="41"/>
      <c r="G7" s="11"/>
      <c r="H7" s="20"/>
      <c r="I7" s="134" t="s">
        <v>35</v>
      </c>
      <c r="J7" s="134"/>
      <c r="K7" s="134"/>
      <c r="L7" s="134"/>
      <c r="M7" s="134"/>
      <c r="N7" s="134"/>
      <c r="O7" s="134"/>
      <c r="P7" s="134"/>
      <c r="Q7" s="5"/>
      <c r="R7" s="84">
        <f>SUM(R5:R6)</f>
        <v>12889383.421437278</v>
      </c>
      <c r="T7" s="37"/>
      <c r="U7" s="37"/>
      <c r="V7" s="37"/>
      <c r="W7" s="37"/>
      <c r="X7" s="37"/>
      <c r="Z7" s="2"/>
    </row>
    <row r="8" spans="2:26" ht="12.6" customHeight="1" x14ac:dyDescent="0.25">
      <c r="B8" s="41"/>
      <c r="G8" s="11"/>
      <c r="H8" s="20"/>
      <c r="I8" s="134" t="s">
        <v>36</v>
      </c>
      <c r="J8" s="134"/>
      <c r="K8" s="134"/>
      <c r="L8" s="134"/>
      <c r="M8" s="134"/>
      <c r="N8" s="134"/>
      <c r="O8" s="134"/>
      <c r="P8" s="134"/>
      <c r="Q8" s="3">
        <v>6.6299999999999998E-2</v>
      </c>
      <c r="R8" s="84">
        <f>R5*Q8</f>
        <v>380886.74009900674</v>
      </c>
      <c r="Z8" s="2"/>
    </row>
    <row r="9" spans="2:26" ht="12.6" customHeight="1" x14ac:dyDescent="0.25">
      <c r="B9" s="41"/>
      <c r="G9" s="11"/>
      <c r="H9" s="20"/>
      <c r="I9" s="134" t="s">
        <v>37</v>
      </c>
      <c r="J9" s="134"/>
      <c r="K9" s="134"/>
      <c r="L9" s="134"/>
      <c r="M9" s="134"/>
      <c r="N9" s="134"/>
      <c r="O9" s="134"/>
      <c r="P9" s="134"/>
      <c r="Q9" s="3">
        <v>0.1</v>
      </c>
      <c r="R9" s="84">
        <f>R6*Q9</f>
        <v>714448.53807282785</v>
      </c>
      <c r="T9" s="37"/>
      <c r="U9" s="37"/>
      <c r="V9" s="37"/>
      <c r="W9" s="37"/>
      <c r="X9" s="37"/>
      <c r="Y9" s="4"/>
      <c r="Z9" s="2"/>
    </row>
    <row r="10" spans="2:26" ht="12.6" customHeight="1" x14ac:dyDescent="0.25">
      <c r="B10" s="41"/>
      <c r="D10" s="36"/>
      <c r="G10" s="11"/>
      <c r="H10" s="20"/>
      <c r="I10" s="134" t="s">
        <v>45</v>
      </c>
      <c r="J10" s="134"/>
      <c r="K10" s="134"/>
      <c r="L10" s="134"/>
      <c r="M10" s="134"/>
      <c r="N10" s="134"/>
      <c r="O10" s="134"/>
      <c r="P10" s="134"/>
      <c r="Q10" s="3">
        <v>0.25</v>
      </c>
      <c r="R10" s="84">
        <f>R7*Q10</f>
        <v>3222345.8553593196</v>
      </c>
      <c r="T10" s="37"/>
      <c r="U10" s="37"/>
      <c r="V10" s="37"/>
      <c r="W10" s="37"/>
      <c r="X10" s="37"/>
      <c r="Y10" s="4"/>
      <c r="Z10" s="2"/>
    </row>
    <row r="11" spans="2:26" ht="12.6" customHeight="1" x14ac:dyDescent="0.25">
      <c r="B11" s="41"/>
      <c r="D11" s="36"/>
      <c r="G11" s="11"/>
      <c r="H11" s="20"/>
      <c r="I11" s="134" t="s">
        <v>38</v>
      </c>
      <c r="J11" s="134"/>
      <c r="K11" s="134"/>
      <c r="L11" s="134"/>
      <c r="M11" s="134"/>
      <c r="N11" s="134"/>
      <c r="O11" s="134"/>
      <c r="P11" s="134"/>
      <c r="Q11" s="3">
        <v>0.02</v>
      </c>
      <c r="R11" s="84">
        <f>SUM(R7:R10)*Q11</f>
        <v>344141.29109936865</v>
      </c>
      <c r="T11" s="37"/>
      <c r="U11" s="37"/>
      <c r="V11" s="37"/>
      <c r="W11" s="37"/>
      <c r="X11" s="37"/>
      <c r="Y11" s="4"/>
      <c r="Z11" s="2"/>
    </row>
    <row r="12" spans="2:26" ht="12.6" customHeight="1" x14ac:dyDescent="0.25">
      <c r="B12" s="41"/>
      <c r="G12" s="11"/>
      <c r="H12" s="20"/>
      <c r="I12" s="134" t="s">
        <v>39</v>
      </c>
      <c r="J12" s="134"/>
      <c r="K12" s="134"/>
      <c r="L12" s="134"/>
      <c r="M12" s="134"/>
      <c r="N12" s="134"/>
      <c r="O12" s="134"/>
      <c r="P12" s="134"/>
      <c r="Q12" s="3">
        <v>0.05</v>
      </c>
      <c r="R12" s="84">
        <f>R7*Q12</f>
        <v>644469.17107186397</v>
      </c>
      <c r="S12" s="59"/>
      <c r="T12" s="37"/>
      <c r="U12" s="37"/>
      <c r="V12" s="37"/>
      <c r="W12" s="37"/>
      <c r="X12" s="37"/>
      <c r="Y12" s="4"/>
      <c r="Z12" s="2"/>
    </row>
    <row r="13" spans="2:26" x14ac:dyDescent="0.25">
      <c r="B13" s="42"/>
      <c r="C13" s="21"/>
      <c r="D13" s="21"/>
      <c r="E13" s="21"/>
      <c r="F13" s="21" t="s">
        <v>782</v>
      </c>
      <c r="G13" s="21"/>
      <c r="H13" s="22"/>
      <c r="I13" s="137" t="s">
        <v>40</v>
      </c>
      <c r="J13" s="137"/>
      <c r="K13" s="137"/>
      <c r="L13" s="137"/>
      <c r="M13" s="137"/>
      <c r="N13" s="137"/>
      <c r="O13" s="137"/>
      <c r="P13" s="137"/>
      <c r="Q13" s="83"/>
      <c r="R13" s="43">
        <f>SUM(R7:R12)</f>
        <v>18195675.017139666</v>
      </c>
      <c r="T13" s="37"/>
      <c r="U13" s="37"/>
      <c r="V13" s="37"/>
      <c r="W13" s="37"/>
      <c r="X13" s="37"/>
      <c r="Z13" s="2"/>
    </row>
    <row r="14" spans="2:26" x14ac:dyDescent="0.25">
      <c r="B14" s="44"/>
      <c r="C14" s="37"/>
      <c r="D14" s="37"/>
      <c r="E14" s="37"/>
      <c r="F14" s="37"/>
      <c r="G14" s="37"/>
      <c r="H14" s="38"/>
      <c r="I14" s="137" t="s">
        <v>46</v>
      </c>
      <c r="J14" s="137"/>
      <c r="K14" s="137"/>
      <c r="L14" s="137"/>
      <c r="M14" s="137"/>
      <c r="N14" s="137"/>
      <c r="O14" s="137"/>
      <c r="P14" s="137"/>
      <c r="Q14" s="83"/>
      <c r="R14" s="45">
        <f>SUM(K22:K855)</f>
        <v>83935.826611429598</v>
      </c>
    </row>
    <row r="15" spans="2:26" ht="12.75" customHeight="1" x14ac:dyDescent="0.25">
      <c r="B15" s="111" t="s">
        <v>42</v>
      </c>
      <c r="C15" s="112"/>
      <c r="D15" s="16" t="s">
        <v>70</v>
      </c>
      <c r="E15" s="111" t="s">
        <v>41</v>
      </c>
      <c r="F15" s="112"/>
      <c r="G15" s="112"/>
      <c r="H15" s="112"/>
      <c r="I15" s="112"/>
      <c r="J15" s="111" t="s">
        <v>30</v>
      </c>
      <c r="K15" s="112"/>
      <c r="L15" s="112"/>
      <c r="M15" s="112"/>
      <c r="N15" s="112"/>
      <c r="O15" s="112"/>
      <c r="P15" s="112"/>
      <c r="Q15" s="112"/>
      <c r="R15" s="136"/>
    </row>
    <row r="16" spans="2:26" x14ac:dyDescent="0.25">
      <c r="B16" s="97">
        <v>45401</v>
      </c>
      <c r="C16" s="98"/>
      <c r="D16" s="125" t="s">
        <v>294</v>
      </c>
      <c r="E16" s="116" t="s">
        <v>293</v>
      </c>
      <c r="F16" s="98"/>
      <c r="G16" s="98"/>
      <c r="H16" s="98"/>
      <c r="I16" s="117"/>
      <c r="J16" s="116" t="s">
        <v>295</v>
      </c>
      <c r="K16" s="98"/>
      <c r="L16" s="98"/>
      <c r="M16" s="98"/>
      <c r="N16" s="98"/>
      <c r="O16" s="98"/>
      <c r="P16" s="98"/>
      <c r="Q16" s="98"/>
      <c r="R16" s="117"/>
    </row>
    <row r="17" spans="2:19" x14ac:dyDescent="0.25">
      <c r="B17" s="99"/>
      <c r="C17" s="100"/>
      <c r="D17" s="126"/>
      <c r="E17" s="99"/>
      <c r="F17" s="100"/>
      <c r="G17" s="100"/>
      <c r="H17" s="100"/>
      <c r="I17" s="118"/>
      <c r="J17" s="99"/>
      <c r="K17" s="100"/>
      <c r="L17" s="100"/>
      <c r="M17" s="100"/>
      <c r="N17" s="100"/>
      <c r="O17" s="100"/>
      <c r="P17" s="100"/>
      <c r="Q17" s="100"/>
      <c r="R17" s="118"/>
    </row>
    <row r="18" spans="2:19" ht="12.75" customHeight="1" x14ac:dyDescent="0.25">
      <c r="B18" s="128" t="s">
        <v>5</v>
      </c>
      <c r="C18" s="128" t="s">
        <v>67</v>
      </c>
      <c r="D18" s="129" t="s">
        <v>1</v>
      </c>
      <c r="E18" s="128" t="s">
        <v>6</v>
      </c>
      <c r="F18" s="129" t="s">
        <v>21</v>
      </c>
      <c r="G18" s="129" t="s">
        <v>20</v>
      </c>
      <c r="H18" s="129"/>
      <c r="I18" s="130"/>
      <c r="J18" s="133" t="s">
        <v>19</v>
      </c>
      <c r="K18" s="133"/>
      <c r="L18" s="133"/>
      <c r="M18" s="133"/>
      <c r="N18" s="133"/>
      <c r="O18" s="130"/>
      <c r="P18" s="130"/>
      <c r="Q18" s="132" t="s">
        <v>4</v>
      </c>
      <c r="R18" s="132" t="s">
        <v>78</v>
      </c>
    </row>
    <row r="19" spans="2:19" ht="27.75" customHeight="1" x14ac:dyDescent="0.25">
      <c r="B19" s="129"/>
      <c r="C19" s="128"/>
      <c r="D19" s="129"/>
      <c r="E19" s="129"/>
      <c r="F19" s="129"/>
      <c r="G19" s="28" t="s">
        <v>18</v>
      </c>
      <c r="H19" s="64" t="s">
        <v>18</v>
      </c>
      <c r="I19" s="64" t="s">
        <v>17</v>
      </c>
      <c r="J19" s="63" t="s">
        <v>22</v>
      </c>
      <c r="K19" s="63" t="s">
        <v>7</v>
      </c>
      <c r="L19" s="29" t="s">
        <v>68</v>
      </c>
      <c r="M19" s="29" t="s">
        <v>69</v>
      </c>
      <c r="N19" s="63" t="s">
        <v>69</v>
      </c>
      <c r="O19" s="63" t="s">
        <v>18</v>
      </c>
      <c r="P19" s="64" t="s">
        <v>17</v>
      </c>
      <c r="Q19" s="133"/>
      <c r="R19" s="133"/>
      <c r="S19" s="12"/>
    </row>
    <row r="20" spans="2:19" s="12" customFormat="1" x14ac:dyDescent="0.25">
      <c r="B20" s="62" t="str">
        <f>IF(F20&lt;&gt;"",1+MAX($B$1:B19),"")</f>
        <v/>
      </c>
      <c r="C20" s="30"/>
      <c r="D20" s="31"/>
      <c r="E20" s="24"/>
      <c r="F20" s="32"/>
      <c r="G20" s="33"/>
      <c r="H20" s="33"/>
      <c r="I20" s="34"/>
      <c r="J20" s="34"/>
      <c r="K20" s="24"/>
      <c r="L20" s="24"/>
      <c r="M20" s="34"/>
      <c r="N20" s="34"/>
      <c r="O20" s="33"/>
      <c r="P20" s="34"/>
      <c r="Q20" s="35"/>
      <c r="R20" s="46"/>
    </row>
    <row r="21" spans="2:19" s="12" customFormat="1" ht="12.75" customHeight="1" x14ac:dyDescent="0.25">
      <c r="B21" s="13" t="str">
        <f>IF(F21&lt;&gt;"",1+MAX($B$1:B20),"")</f>
        <v/>
      </c>
      <c r="C21" s="13" t="s">
        <v>47</v>
      </c>
      <c r="D21" s="6" t="s">
        <v>8</v>
      </c>
      <c r="E21" s="124" t="s">
        <v>72</v>
      </c>
      <c r="F21" s="124"/>
      <c r="G21" s="124"/>
      <c r="H21" s="53">
        <f>SUM(I22:I27)</f>
        <v>0</v>
      </c>
      <c r="I21" s="7">
        <f t="shared" ref="I21:I37" si="0">F21*H21</f>
        <v>0</v>
      </c>
      <c r="J21" s="7"/>
      <c r="K21" s="123" t="s">
        <v>73</v>
      </c>
      <c r="L21" s="123"/>
      <c r="M21" s="123"/>
      <c r="N21" s="123"/>
      <c r="O21" s="53">
        <f>SUM(P22:P27)</f>
        <v>953800</v>
      </c>
      <c r="P21" s="7">
        <f t="shared" ref="P21:P84" si="1">F21*O21</f>
        <v>0</v>
      </c>
      <c r="Q21" s="47">
        <f>SUM(Q22:Q27)</f>
        <v>953800</v>
      </c>
      <c r="R21" s="47">
        <f>(Q21)+(H21*$Q$8)+(O21*$Q$9)+(Q21*$Q$10)+($Q$11*((Q21)+(H21*$Q$8)+(O21*$Q$9)+(Q21*$Q$10)))+(Q21*$Q$12)</f>
        <v>1361072.6</v>
      </c>
      <c r="S21" s="93"/>
    </row>
    <row r="22" spans="2:19" x14ac:dyDescent="0.25">
      <c r="B22" s="48"/>
      <c r="C22" s="52"/>
      <c r="D22" s="8"/>
      <c r="E22" s="23"/>
      <c r="F22" s="27"/>
      <c r="G22" s="17"/>
      <c r="H22" s="17">
        <f t="shared" ref="H22:H27" si="2">G22*$T$2</f>
        <v>0</v>
      </c>
      <c r="I22" s="17">
        <f t="shared" si="0"/>
        <v>0</v>
      </c>
      <c r="J22" s="15"/>
      <c r="K22" s="10">
        <f t="shared" ref="K22:K27" si="3">F22*J22</f>
        <v>0</v>
      </c>
      <c r="L22" s="10"/>
      <c r="M22" s="17"/>
      <c r="N22" s="17">
        <f t="shared" ref="N22:N27" si="4">M22*$U$2</f>
        <v>0</v>
      </c>
      <c r="O22" s="17">
        <f t="shared" ref="O22:O27" si="5">J22*N22</f>
        <v>0</v>
      </c>
      <c r="P22" s="17">
        <f t="shared" si="1"/>
        <v>0</v>
      </c>
      <c r="Q22" s="17">
        <f t="shared" ref="Q22:Q27" si="6">I22+P22</f>
        <v>0</v>
      </c>
      <c r="R22" s="49"/>
      <c r="S22" s="12"/>
    </row>
    <row r="23" spans="2:19" s="12" customFormat="1" x14ac:dyDescent="0.25">
      <c r="B23" s="48">
        <f>IF(F23&lt;&gt;"",1+MAX($B$22:B22),"")</f>
        <v>1</v>
      </c>
      <c r="C23" s="52"/>
      <c r="D23" s="8" t="s">
        <v>715</v>
      </c>
      <c r="E23" s="23" t="s">
        <v>71</v>
      </c>
      <c r="F23" s="39">
        <v>1</v>
      </c>
      <c r="G23" s="85"/>
      <c r="H23" s="85">
        <f t="shared" si="2"/>
        <v>0</v>
      </c>
      <c r="I23" s="85">
        <f t="shared" si="0"/>
        <v>0</v>
      </c>
      <c r="J23" s="86"/>
      <c r="K23" s="87">
        <f t="shared" si="3"/>
        <v>0</v>
      </c>
      <c r="L23" s="87"/>
      <c r="M23" s="85"/>
      <c r="N23" s="85">
        <f t="shared" si="4"/>
        <v>0</v>
      </c>
      <c r="O23" s="17">
        <v>6800</v>
      </c>
      <c r="P23" s="17">
        <f t="shared" si="1"/>
        <v>6800</v>
      </c>
      <c r="Q23" s="17">
        <f t="shared" si="6"/>
        <v>6800</v>
      </c>
      <c r="R23" s="49"/>
    </row>
    <row r="24" spans="2:19" s="12" customFormat="1" x14ac:dyDescent="0.25">
      <c r="B24" s="48">
        <f>IF(F24&lt;&gt;"",1+MAX($B$22:B23),"")</f>
        <v>2</v>
      </c>
      <c r="C24" s="52"/>
      <c r="D24" s="8" t="s">
        <v>716</v>
      </c>
      <c r="E24" s="23" t="s">
        <v>71</v>
      </c>
      <c r="F24" s="39">
        <v>1</v>
      </c>
      <c r="G24" s="85"/>
      <c r="H24" s="85">
        <f t="shared" si="2"/>
        <v>0</v>
      </c>
      <c r="I24" s="85">
        <f t="shared" si="0"/>
        <v>0</v>
      </c>
      <c r="J24" s="86"/>
      <c r="K24" s="87">
        <f t="shared" si="3"/>
        <v>0</v>
      </c>
      <c r="L24" s="87"/>
      <c r="M24" s="85"/>
      <c r="N24" s="85">
        <f t="shared" si="4"/>
        <v>0</v>
      </c>
      <c r="O24" s="17">
        <v>550000</v>
      </c>
      <c r="P24" s="17">
        <f t="shared" si="1"/>
        <v>550000</v>
      </c>
      <c r="Q24" s="17">
        <f t="shared" si="6"/>
        <v>550000</v>
      </c>
      <c r="R24" s="49"/>
      <c r="S24" s="93"/>
    </row>
    <row r="25" spans="2:19" s="12" customFormat="1" x14ac:dyDescent="0.25">
      <c r="B25" s="48">
        <f>IF(F25&lt;&gt;"",1+MAX($B$22:B24),"")</f>
        <v>3</v>
      </c>
      <c r="C25" s="52"/>
      <c r="D25" s="8" t="s">
        <v>717</v>
      </c>
      <c r="E25" s="23" t="s">
        <v>71</v>
      </c>
      <c r="F25" s="39">
        <v>1</v>
      </c>
      <c r="G25" s="85"/>
      <c r="H25" s="85">
        <f t="shared" si="2"/>
        <v>0</v>
      </c>
      <c r="I25" s="85">
        <f t="shared" si="0"/>
        <v>0</v>
      </c>
      <c r="J25" s="86"/>
      <c r="K25" s="87">
        <f t="shared" si="3"/>
        <v>0</v>
      </c>
      <c r="L25" s="87"/>
      <c r="M25" s="85"/>
      <c r="N25" s="85">
        <f t="shared" si="4"/>
        <v>0</v>
      </c>
      <c r="O25" s="17">
        <v>245000</v>
      </c>
      <c r="P25" s="17">
        <f t="shared" si="1"/>
        <v>245000</v>
      </c>
      <c r="Q25" s="17">
        <f t="shared" si="6"/>
        <v>245000</v>
      </c>
      <c r="R25" s="49"/>
      <c r="S25" s="93"/>
    </row>
    <row r="26" spans="2:19" s="12" customFormat="1" x14ac:dyDescent="0.25">
      <c r="B26" s="48">
        <f>IF(F26&lt;&gt;"",1+MAX($B$22:B25),"")</f>
        <v>4</v>
      </c>
      <c r="C26" s="52"/>
      <c r="D26" s="8" t="s">
        <v>718</v>
      </c>
      <c r="E26" s="23" t="s">
        <v>71</v>
      </c>
      <c r="F26" s="39">
        <v>1</v>
      </c>
      <c r="G26" s="85"/>
      <c r="H26" s="85">
        <f t="shared" si="2"/>
        <v>0</v>
      </c>
      <c r="I26" s="85">
        <f t="shared" si="0"/>
        <v>0</v>
      </c>
      <c r="J26" s="86"/>
      <c r="K26" s="87">
        <f t="shared" si="3"/>
        <v>0</v>
      </c>
      <c r="L26" s="87"/>
      <c r="M26" s="85"/>
      <c r="N26" s="85">
        <f t="shared" si="4"/>
        <v>0</v>
      </c>
      <c r="O26" s="17">
        <v>152000</v>
      </c>
      <c r="P26" s="17">
        <f t="shared" si="1"/>
        <v>152000</v>
      </c>
      <c r="Q26" s="17">
        <f t="shared" si="6"/>
        <v>152000</v>
      </c>
      <c r="R26" s="49"/>
      <c r="S26" s="93"/>
    </row>
    <row r="27" spans="2:19" s="12" customFormat="1" x14ac:dyDescent="0.25">
      <c r="B27" s="48" t="str">
        <f>IF(F27&lt;&gt;"",1+MAX($B$22:B26),"")</f>
        <v/>
      </c>
      <c r="C27" s="52"/>
      <c r="D27" s="8"/>
      <c r="E27" s="23"/>
      <c r="F27" s="39"/>
      <c r="G27" s="17"/>
      <c r="H27" s="17">
        <f t="shared" si="2"/>
        <v>0</v>
      </c>
      <c r="I27" s="17">
        <f t="shared" si="0"/>
        <v>0</v>
      </c>
      <c r="J27" s="15"/>
      <c r="K27" s="10">
        <f t="shared" si="3"/>
        <v>0</v>
      </c>
      <c r="L27" s="10"/>
      <c r="M27" s="17"/>
      <c r="N27" s="17">
        <f t="shared" si="4"/>
        <v>0</v>
      </c>
      <c r="O27" s="17">
        <f t="shared" si="5"/>
        <v>0</v>
      </c>
      <c r="P27" s="17">
        <f t="shared" si="1"/>
        <v>0</v>
      </c>
      <c r="Q27" s="17">
        <f t="shared" si="6"/>
        <v>0</v>
      </c>
      <c r="R27" s="49"/>
    </row>
    <row r="28" spans="2:19" s="12" customFormat="1" ht="12.75" customHeight="1" x14ac:dyDescent="0.25">
      <c r="B28" s="13" t="str">
        <f>IF(F28&lt;&gt;"",1+MAX($B$22:B27),"")</f>
        <v/>
      </c>
      <c r="C28" s="13" t="s">
        <v>48</v>
      </c>
      <c r="D28" s="6" t="s">
        <v>9</v>
      </c>
      <c r="E28" s="124" t="s">
        <v>72</v>
      </c>
      <c r="F28" s="124"/>
      <c r="G28" s="124"/>
      <c r="H28" s="53">
        <f>SUM(I29:I32)</f>
        <v>4555.9579999999996</v>
      </c>
      <c r="I28" s="7">
        <f t="shared" si="0"/>
        <v>0</v>
      </c>
      <c r="J28" s="7"/>
      <c r="K28" s="123" t="s">
        <v>73</v>
      </c>
      <c r="L28" s="123"/>
      <c r="M28" s="123"/>
      <c r="N28" s="123"/>
      <c r="O28" s="53">
        <f>SUM(P29:P32)</f>
        <v>21769.52912992</v>
      </c>
      <c r="P28" s="7">
        <f t="shared" si="1"/>
        <v>0</v>
      </c>
      <c r="Q28" s="47">
        <f>SUM(Q29:Q32)</f>
        <v>26325.487129919999</v>
      </c>
      <c r="R28" s="47">
        <f>(Q28)+(H28*$Q$8)+(O28*$Q$9)+(Q28*$Q$10)+($Q$11*((Q28)+(H28*$Q$8)+(O28*$Q$9)+(Q28*$Q$10)))+(Q28*$Q$12)</f>
        <v>37409.863634103836</v>
      </c>
    </row>
    <row r="29" spans="2:19" x14ac:dyDescent="0.25">
      <c r="B29" s="48" t="str">
        <f>IF(F29&lt;&gt;"",1+MAX($B$22:B28),"")</f>
        <v/>
      </c>
      <c r="C29" s="52"/>
      <c r="D29" s="8"/>
      <c r="E29" s="23"/>
      <c r="F29" s="39"/>
      <c r="G29" s="17"/>
      <c r="H29" s="17">
        <f>G29*$T$2</f>
        <v>0</v>
      </c>
      <c r="I29" s="17">
        <f t="shared" si="0"/>
        <v>0</v>
      </c>
      <c r="J29" s="15"/>
      <c r="K29" s="10">
        <f>F29*J29</f>
        <v>0</v>
      </c>
      <c r="L29" s="10"/>
      <c r="M29" s="17"/>
      <c r="N29" s="17">
        <f>M29*$U$2</f>
        <v>0</v>
      </c>
      <c r="O29" s="17">
        <f>J29*N29</f>
        <v>0</v>
      </c>
      <c r="P29" s="17">
        <f t="shared" si="1"/>
        <v>0</v>
      </c>
      <c r="Q29" s="17">
        <f>I29+P29</f>
        <v>0</v>
      </c>
      <c r="R29" s="49"/>
      <c r="S29" s="12"/>
    </row>
    <row r="30" spans="2:19" x14ac:dyDescent="0.25">
      <c r="B30" s="65" t="str">
        <f>IF(F30&lt;&gt;"",1+MAX($B$22:B29),"")</f>
        <v/>
      </c>
      <c r="C30" s="66"/>
      <c r="D30" s="67" t="s">
        <v>221</v>
      </c>
      <c r="E30" s="23"/>
      <c r="F30" s="39"/>
      <c r="G30" s="17"/>
      <c r="H30" s="17">
        <f>G30*$T$2</f>
        <v>0</v>
      </c>
      <c r="I30" s="17">
        <f t="shared" si="0"/>
        <v>0</v>
      </c>
      <c r="J30" s="15"/>
      <c r="K30" s="10">
        <f>F30*J30</f>
        <v>0</v>
      </c>
      <c r="L30" s="10"/>
      <c r="M30" s="17"/>
      <c r="N30" s="17">
        <f>M30*$U$2</f>
        <v>0</v>
      </c>
      <c r="O30" s="17">
        <f>J30*N30</f>
        <v>0</v>
      </c>
      <c r="P30" s="17">
        <f t="shared" si="1"/>
        <v>0</v>
      </c>
      <c r="Q30" s="17">
        <f>I30+P30</f>
        <v>0</v>
      </c>
      <c r="R30" s="49"/>
    </row>
    <row r="31" spans="2:19" ht="27.6" x14ac:dyDescent="0.25">
      <c r="B31" s="48">
        <f>IF(F31&lt;&gt;"",1+MAX($B$22:B30),"")</f>
        <v>5</v>
      </c>
      <c r="C31" s="52"/>
      <c r="D31" s="8" t="s">
        <v>222</v>
      </c>
      <c r="E31" s="23" t="s">
        <v>87</v>
      </c>
      <c r="F31" s="39">
        <f>37*8</f>
        <v>296</v>
      </c>
      <c r="G31" s="17">
        <v>15.95</v>
      </c>
      <c r="H31" s="17">
        <f>G31*$T$2</f>
        <v>15.391749999999998</v>
      </c>
      <c r="I31" s="17">
        <f t="shared" si="0"/>
        <v>4555.9579999999996</v>
      </c>
      <c r="J31" s="15">
        <v>0.90200000000000002</v>
      </c>
      <c r="K31" s="10">
        <f>F31*J31</f>
        <v>266.99200000000002</v>
      </c>
      <c r="L31" s="10" t="s">
        <v>719</v>
      </c>
      <c r="M31" s="17">
        <v>59.17</v>
      </c>
      <c r="N31" s="17">
        <f>M31*$U$2</f>
        <v>81.536259999999999</v>
      </c>
      <c r="O31" s="17">
        <f>J31*N31</f>
        <v>73.545706519999996</v>
      </c>
      <c r="P31" s="17">
        <f t="shared" si="1"/>
        <v>21769.52912992</v>
      </c>
      <c r="Q31" s="17">
        <f>I31+P31</f>
        <v>26325.487129919999</v>
      </c>
      <c r="R31" s="49"/>
    </row>
    <row r="32" spans="2:19" s="12" customFormat="1" x14ac:dyDescent="0.25">
      <c r="B32" s="48" t="str">
        <f>IF(F32&lt;&gt;"",1+MAX($B$22:B31),"")</f>
        <v/>
      </c>
      <c r="C32" s="52"/>
      <c r="D32" s="8"/>
      <c r="E32" s="23"/>
      <c r="F32" s="39"/>
      <c r="G32" s="17"/>
      <c r="H32" s="17">
        <f>G32*$T$2</f>
        <v>0</v>
      </c>
      <c r="I32" s="17">
        <f t="shared" si="0"/>
        <v>0</v>
      </c>
      <c r="J32" s="15"/>
      <c r="K32" s="10">
        <f>F32*J32</f>
        <v>0</v>
      </c>
      <c r="L32" s="10"/>
      <c r="M32" s="17"/>
      <c r="N32" s="17">
        <f>M32*$U$2</f>
        <v>0</v>
      </c>
      <c r="O32" s="17">
        <f>J32*N32</f>
        <v>0</v>
      </c>
      <c r="P32" s="17">
        <f t="shared" si="1"/>
        <v>0</v>
      </c>
      <c r="Q32" s="17">
        <f>I32+P32</f>
        <v>0</v>
      </c>
      <c r="R32" s="49"/>
    </row>
    <row r="33" spans="2:19" s="12" customFormat="1" ht="12.75" customHeight="1" x14ac:dyDescent="0.25">
      <c r="B33" s="13" t="str">
        <f>IF(F33&lt;&gt;"",1+MAX($B$22:B32),"")</f>
        <v/>
      </c>
      <c r="C33" s="13" t="s">
        <v>49</v>
      </c>
      <c r="D33" s="6" t="s">
        <v>10</v>
      </c>
      <c r="E33" s="124" t="s">
        <v>72</v>
      </c>
      <c r="F33" s="124"/>
      <c r="G33" s="124"/>
      <c r="H33" s="53">
        <f>SUM(I34:I90)</f>
        <v>1231877.0529368145</v>
      </c>
      <c r="I33" s="7">
        <f t="shared" si="0"/>
        <v>0</v>
      </c>
      <c r="J33" s="7"/>
      <c r="K33" s="123" t="s">
        <v>73</v>
      </c>
      <c r="L33" s="123"/>
      <c r="M33" s="123"/>
      <c r="N33" s="123"/>
      <c r="O33" s="53">
        <f>SUM(P34:P90)</f>
        <v>1942840.6444535994</v>
      </c>
      <c r="P33" s="7">
        <f t="shared" si="1"/>
        <v>0</v>
      </c>
      <c r="Q33" s="47">
        <f>SUM(Q34:Q90)</f>
        <v>3174717.6973904129</v>
      </c>
      <c r="R33" s="47">
        <f>(Q33)+(H33*$Q$8)+(O33*$Q$9)+(Q33*$Q$10)+($Q$11*((Q33)+(H33*$Q$8)+(O33*$Q$9)+(Q33*$Q$10)))+(Q33*$Q$12)</f>
        <v>4487977.6123584695</v>
      </c>
    </row>
    <row r="34" spans="2:19" x14ac:dyDescent="0.25">
      <c r="B34" s="48" t="str">
        <f>IF(F34&lt;&gt;"",1+MAX($B$22:B33),"")</f>
        <v/>
      </c>
      <c r="C34" s="52"/>
      <c r="D34" s="8"/>
      <c r="E34" s="23"/>
      <c r="F34" s="39"/>
      <c r="G34" s="17"/>
      <c r="H34" s="17">
        <f t="shared" ref="H34:H37" si="7">G34*$T$2</f>
        <v>0</v>
      </c>
      <c r="I34" s="17">
        <f t="shared" si="0"/>
        <v>0</v>
      </c>
      <c r="J34" s="15"/>
      <c r="K34" s="10">
        <f t="shared" ref="K34:K37" si="8">F34*J34</f>
        <v>0</v>
      </c>
      <c r="L34" s="10"/>
      <c r="M34" s="17"/>
      <c r="N34" s="17">
        <f t="shared" ref="N34:N90" si="9">M34*$U$2</f>
        <v>0</v>
      </c>
      <c r="O34" s="17">
        <f t="shared" ref="O34:O90" si="10">J34*N34</f>
        <v>0</v>
      </c>
      <c r="P34" s="17">
        <f t="shared" si="1"/>
        <v>0</v>
      </c>
      <c r="Q34" s="17">
        <f t="shared" ref="Q34:Q90" si="11">I34+P34</f>
        <v>0</v>
      </c>
      <c r="R34" s="49"/>
      <c r="S34" s="12"/>
    </row>
    <row r="35" spans="2:19" x14ac:dyDescent="0.25">
      <c r="B35" s="65" t="str">
        <f>IF(F35&lt;&gt;"",1+MAX($B$22:B34),"")</f>
        <v/>
      </c>
      <c r="C35" s="66"/>
      <c r="D35" s="67" t="s">
        <v>171</v>
      </c>
      <c r="E35" s="23"/>
      <c r="F35" s="39"/>
      <c r="G35" s="17"/>
      <c r="H35" s="17">
        <f t="shared" si="7"/>
        <v>0</v>
      </c>
      <c r="I35" s="17">
        <f t="shared" si="0"/>
        <v>0</v>
      </c>
      <c r="J35" s="15"/>
      <c r="K35" s="10">
        <f t="shared" si="8"/>
        <v>0</v>
      </c>
      <c r="L35" s="10"/>
      <c r="M35" s="17"/>
      <c r="N35" s="17">
        <f t="shared" si="9"/>
        <v>0</v>
      </c>
      <c r="O35" s="17">
        <f t="shared" si="10"/>
        <v>0</v>
      </c>
      <c r="P35" s="17">
        <f t="shared" si="1"/>
        <v>0</v>
      </c>
      <c r="Q35" s="17">
        <f t="shared" si="11"/>
        <v>0</v>
      </c>
      <c r="R35" s="49"/>
    </row>
    <row r="36" spans="2:19" ht="27.6" x14ac:dyDescent="0.25">
      <c r="B36" s="48">
        <f>IF(F36&lt;&gt;"",1+MAX($B$22:B35),"")</f>
        <v>6</v>
      </c>
      <c r="C36" s="119" t="s">
        <v>223</v>
      </c>
      <c r="D36" s="8" t="s">
        <v>185</v>
      </c>
      <c r="E36" s="23" t="s">
        <v>87</v>
      </c>
      <c r="F36" s="39">
        <v>5477</v>
      </c>
      <c r="G36" s="17">
        <v>3.69</v>
      </c>
      <c r="H36" s="17">
        <f t="shared" si="7"/>
        <v>3.5608499999999998</v>
      </c>
      <c r="I36" s="17">
        <f t="shared" si="0"/>
        <v>19502.775449999997</v>
      </c>
      <c r="J36" s="15">
        <v>7.8E-2</v>
      </c>
      <c r="K36" s="10">
        <f t="shared" si="8"/>
        <v>427.20600000000002</v>
      </c>
      <c r="L36" s="88" t="s">
        <v>720</v>
      </c>
      <c r="M36" s="89">
        <v>47.35</v>
      </c>
      <c r="N36" s="17">
        <f t="shared" si="9"/>
        <v>65.2483</v>
      </c>
      <c r="O36" s="17">
        <f t="shared" si="10"/>
        <v>5.0893674000000004</v>
      </c>
      <c r="P36" s="17">
        <f t="shared" si="1"/>
        <v>27874.465249800003</v>
      </c>
      <c r="Q36" s="17">
        <f t="shared" si="11"/>
        <v>47377.240699800001</v>
      </c>
      <c r="R36" s="49"/>
    </row>
    <row r="37" spans="2:19" ht="41.4" x14ac:dyDescent="0.25">
      <c r="B37" s="48">
        <f>IF(F37&lt;&gt;"",1+MAX($B$22:B36),"")</f>
        <v>7</v>
      </c>
      <c r="C37" s="119"/>
      <c r="D37" s="8" t="s">
        <v>184</v>
      </c>
      <c r="E37" s="23" t="s">
        <v>87</v>
      </c>
      <c r="F37" s="39">
        <v>1319</v>
      </c>
      <c r="G37" s="17">
        <v>4.59</v>
      </c>
      <c r="H37" s="17">
        <f t="shared" si="7"/>
        <v>4.4293499999999995</v>
      </c>
      <c r="I37" s="17">
        <f t="shared" si="0"/>
        <v>5842.3126499999989</v>
      </c>
      <c r="J37" s="15">
        <v>8.1000000000000003E-2</v>
      </c>
      <c r="K37" s="10">
        <f t="shared" si="8"/>
        <v>106.839</v>
      </c>
      <c r="L37" s="88" t="s">
        <v>720</v>
      </c>
      <c r="M37" s="89">
        <v>47.35</v>
      </c>
      <c r="N37" s="17">
        <f t="shared" si="9"/>
        <v>65.2483</v>
      </c>
      <c r="O37" s="17">
        <f t="shared" si="10"/>
        <v>5.2851122999999998</v>
      </c>
      <c r="P37" s="17">
        <f t="shared" si="1"/>
        <v>6971.0631236999998</v>
      </c>
      <c r="Q37" s="17">
        <f t="shared" si="11"/>
        <v>12813.375773699998</v>
      </c>
      <c r="R37" s="49"/>
    </row>
    <row r="38" spans="2:19" x14ac:dyDescent="0.25">
      <c r="B38" s="48" t="str">
        <f>IF(F38&lt;&gt;"",1+MAX($B$22:B37),"")</f>
        <v/>
      </c>
      <c r="C38" s="119"/>
      <c r="D38" s="8"/>
      <c r="E38" s="23"/>
      <c r="F38" s="39"/>
      <c r="G38" s="17"/>
      <c r="H38" s="17"/>
      <c r="I38" s="17"/>
      <c r="J38" s="15"/>
      <c r="K38" s="10"/>
      <c r="L38" s="10"/>
      <c r="M38" s="17"/>
      <c r="N38" s="17">
        <f t="shared" si="9"/>
        <v>0</v>
      </c>
      <c r="O38" s="17">
        <f t="shared" si="10"/>
        <v>0</v>
      </c>
      <c r="P38" s="17">
        <f t="shared" si="1"/>
        <v>0</v>
      </c>
      <c r="Q38" s="17">
        <f t="shared" si="11"/>
        <v>0</v>
      </c>
      <c r="R38" s="49"/>
    </row>
    <row r="39" spans="2:19" x14ac:dyDescent="0.25">
      <c r="B39" s="48" t="str">
        <f>IF(F39&lt;&gt;"",1+MAX($B$22:B38),"")</f>
        <v/>
      </c>
      <c r="C39" s="119"/>
      <c r="D39" s="51" t="s">
        <v>208</v>
      </c>
      <c r="E39" s="23"/>
      <c r="F39" s="39"/>
      <c r="G39" s="17"/>
      <c r="H39" s="17"/>
      <c r="I39" s="17"/>
      <c r="J39" s="15"/>
      <c r="K39" s="10"/>
      <c r="L39" s="10"/>
      <c r="M39" s="17"/>
      <c r="N39" s="17">
        <f t="shared" si="9"/>
        <v>0</v>
      </c>
      <c r="O39" s="17">
        <f t="shared" si="10"/>
        <v>0</v>
      </c>
      <c r="P39" s="17">
        <f t="shared" si="1"/>
        <v>0</v>
      </c>
      <c r="Q39" s="17">
        <f t="shared" si="11"/>
        <v>0</v>
      </c>
      <c r="R39" s="49"/>
    </row>
    <row r="40" spans="2:19" x14ac:dyDescent="0.25">
      <c r="B40" s="48">
        <f>IF(F40&lt;&gt;"",1+MAX($B$22:B39),"")</f>
        <v>8</v>
      </c>
      <c r="C40" s="119"/>
      <c r="D40" s="8" t="s">
        <v>209</v>
      </c>
      <c r="E40" s="23" t="s">
        <v>89</v>
      </c>
      <c r="F40" s="68">
        <f>12*8.67*1/27</f>
        <v>3.8533333333333331</v>
      </c>
      <c r="G40" s="17">
        <v>310</v>
      </c>
      <c r="H40" s="17">
        <f t="shared" ref="H40:H90" si="12">G40*$T$2</f>
        <v>299.14999999999998</v>
      </c>
      <c r="I40" s="17">
        <f t="shared" ref="I40:I102" si="13">F40*H40</f>
        <v>1152.7246666666665</v>
      </c>
      <c r="J40" s="15">
        <v>5.7300928670223277</v>
      </c>
      <c r="K40" s="10">
        <f t="shared" ref="K40:K90" si="14">F40*J40</f>
        <v>22.079957847592702</v>
      </c>
      <c r="L40" s="88" t="s">
        <v>721</v>
      </c>
      <c r="M40" s="89">
        <v>50.61</v>
      </c>
      <c r="N40" s="17">
        <f t="shared" si="9"/>
        <v>69.740579999999994</v>
      </c>
      <c r="O40" s="17">
        <f t="shared" si="10"/>
        <v>399.61999999999995</v>
      </c>
      <c r="P40" s="17">
        <f t="shared" si="1"/>
        <v>1539.8690666666664</v>
      </c>
      <c r="Q40" s="17">
        <f t="shared" si="11"/>
        <v>2692.5937333333331</v>
      </c>
      <c r="R40" s="49"/>
    </row>
    <row r="41" spans="2:19" x14ac:dyDescent="0.25">
      <c r="B41" s="48">
        <f>IF(F41&lt;&gt;"",1+MAX($B$22:B40),"")</f>
        <v>9</v>
      </c>
      <c r="C41" s="119"/>
      <c r="D41" s="8" t="s">
        <v>210</v>
      </c>
      <c r="E41" s="23" t="s">
        <v>89</v>
      </c>
      <c r="F41" s="68">
        <f>620*1.17*1/27</f>
        <v>26.866666666666667</v>
      </c>
      <c r="G41" s="17">
        <v>310</v>
      </c>
      <c r="H41" s="17">
        <f t="shared" si="12"/>
        <v>299.14999999999998</v>
      </c>
      <c r="I41" s="17">
        <f t="shared" si="13"/>
        <v>8037.163333333333</v>
      </c>
      <c r="J41" s="15">
        <v>5.7300928670223277</v>
      </c>
      <c r="K41" s="10">
        <f t="shared" si="14"/>
        <v>153.94849502733319</v>
      </c>
      <c r="L41" s="88" t="s">
        <v>721</v>
      </c>
      <c r="M41" s="89">
        <v>50.61</v>
      </c>
      <c r="N41" s="17">
        <f t="shared" si="9"/>
        <v>69.740579999999994</v>
      </c>
      <c r="O41" s="17">
        <f t="shared" si="10"/>
        <v>399.61999999999995</v>
      </c>
      <c r="P41" s="17">
        <f t="shared" si="1"/>
        <v>10736.457333333332</v>
      </c>
      <c r="Q41" s="17">
        <f t="shared" si="11"/>
        <v>18773.620666666666</v>
      </c>
      <c r="R41" s="49"/>
    </row>
    <row r="42" spans="2:19" x14ac:dyDescent="0.25">
      <c r="B42" s="48" t="str">
        <f>IF(F42&lt;&gt;"",1+MAX($B$22:B41),"")</f>
        <v/>
      </c>
      <c r="C42" s="52"/>
      <c r="D42" s="8"/>
      <c r="E42" s="23"/>
      <c r="F42" s="68"/>
      <c r="G42" s="17"/>
      <c r="H42" s="17">
        <f t="shared" si="12"/>
        <v>0</v>
      </c>
      <c r="I42" s="17">
        <f t="shared" si="13"/>
        <v>0</v>
      </c>
      <c r="J42" s="15"/>
      <c r="K42" s="10">
        <f t="shared" si="14"/>
        <v>0</v>
      </c>
      <c r="L42" s="10"/>
      <c r="M42" s="17"/>
      <c r="N42" s="17">
        <f t="shared" si="9"/>
        <v>0</v>
      </c>
      <c r="O42" s="17">
        <f t="shared" si="10"/>
        <v>0</v>
      </c>
      <c r="P42" s="17">
        <f t="shared" si="1"/>
        <v>0</v>
      </c>
      <c r="Q42" s="17">
        <f t="shared" si="11"/>
        <v>0</v>
      </c>
      <c r="R42" s="49"/>
    </row>
    <row r="43" spans="2:19" x14ac:dyDescent="0.25">
      <c r="B43" s="65" t="str">
        <f>IF(F43&lt;&gt;"",1+MAX($B$22:B42),"")</f>
        <v/>
      </c>
      <c r="C43" s="66"/>
      <c r="D43" s="67" t="s">
        <v>172</v>
      </c>
      <c r="E43" s="23"/>
      <c r="F43" s="39"/>
      <c r="G43" s="17"/>
      <c r="H43" s="17">
        <f t="shared" si="12"/>
        <v>0</v>
      </c>
      <c r="I43" s="17">
        <f t="shared" si="13"/>
        <v>0</v>
      </c>
      <c r="J43" s="15"/>
      <c r="K43" s="10">
        <f t="shared" si="14"/>
        <v>0</v>
      </c>
      <c r="L43" s="10"/>
      <c r="M43" s="17"/>
      <c r="N43" s="17">
        <f t="shared" si="9"/>
        <v>0</v>
      </c>
      <c r="O43" s="17">
        <f t="shared" si="10"/>
        <v>0</v>
      </c>
      <c r="P43" s="17">
        <f t="shared" si="1"/>
        <v>0</v>
      </c>
      <c r="Q43" s="17">
        <f t="shared" si="11"/>
        <v>0</v>
      </c>
      <c r="R43" s="49"/>
    </row>
    <row r="44" spans="2:19" ht="27.6" x14ac:dyDescent="0.25">
      <c r="B44" s="48">
        <f>IF(F44&lt;&gt;"",1+MAX($B$22:B43),"")</f>
        <v>10</v>
      </c>
      <c r="C44" s="119" t="s">
        <v>223</v>
      </c>
      <c r="D44" s="8" t="s">
        <v>186</v>
      </c>
      <c r="E44" s="23" t="s">
        <v>87</v>
      </c>
      <c r="F44" s="39">
        <v>23510</v>
      </c>
      <c r="G44" s="17">
        <v>7.5</v>
      </c>
      <c r="H44" s="17">
        <f t="shared" si="12"/>
        <v>7.2374999999999998</v>
      </c>
      <c r="I44" s="17">
        <f t="shared" si="13"/>
        <v>170153.625</v>
      </c>
      <c r="J44" s="15">
        <v>0.2</v>
      </c>
      <c r="K44" s="10">
        <f t="shared" si="14"/>
        <v>4702</v>
      </c>
      <c r="L44" s="88" t="s">
        <v>722</v>
      </c>
      <c r="M44" s="89">
        <v>54.87</v>
      </c>
      <c r="N44" s="17">
        <f t="shared" si="9"/>
        <v>75.610859999999988</v>
      </c>
      <c r="O44" s="17">
        <f t="shared" si="10"/>
        <v>15.122171999999999</v>
      </c>
      <c r="P44" s="17">
        <f t="shared" si="1"/>
        <v>355522.26371999999</v>
      </c>
      <c r="Q44" s="17">
        <f t="shared" si="11"/>
        <v>525675.88871999993</v>
      </c>
      <c r="R44" s="49"/>
    </row>
    <row r="45" spans="2:19" ht="27.6" x14ac:dyDescent="0.25">
      <c r="B45" s="48">
        <f>IF(F45&lt;&gt;"",1+MAX($B$22:B44),"")</f>
        <v>11</v>
      </c>
      <c r="C45" s="119"/>
      <c r="D45" s="8" t="s">
        <v>187</v>
      </c>
      <c r="E45" s="23" t="s">
        <v>87</v>
      </c>
      <c r="F45" s="39">
        <v>24049</v>
      </c>
      <c r="G45" s="17">
        <v>9.1999999999999993</v>
      </c>
      <c r="H45" s="17">
        <f t="shared" si="12"/>
        <v>8.8779999999999983</v>
      </c>
      <c r="I45" s="17">
        <f t="shared" si="13"/>
        <v>213507.02199999997</v>
      </c>
      <c r="J45" s="15">
        <v>0.20599999999999999</v>
      </c>
      <c r="K45" s="10">
        <f t="shared" si="14"/>
        <v>4954.0940000000001</v>
      </c>
      <c r="L45" s="88" t="s">
        <v>722</v>
      </c>
      <c r="M45" s="89">
        <v>54.87</v>
      </c>
      <c r="N45" s="17">
        <f t="shared" si="9"/>
        <v>75.610859999999988</v>
      </c>
      <c r="O45" s="17">
        <f t="shared" si="10"/>
        <v>15.575837159999997</v>
      </c>
      <c r="P45" s="17">
        <f t="shared" si="1"/>
        <v>374583.30786083994</v>
      </c>
      <c r="Q45" s="17">
        <f t="shared" si="11"/>
        <v>588090.32986083988</v>
      </c>
      <c r="R45" s="49"/>
    </row>
    <row r="46" spans="2:19" ht="27.6" x14ac:dyDescent="0.25">
      <c r="B46" s="48">
        <f>IF(F46&lt;&gt;"",1+MAX($B$22:B45),"")</f>
        <v>12</v>
      </c>
      <c r="C46" s="119"/>
      <c r="D46" s="8" t="s">
        <v>188</v>
      </c>
      <c r="E46" s="23" t="s">
        <v>87</v>
      </c>
      <c r="F46" s="39">
        <v>4329</v>
      </c>
      <c r="G46" s="17">
        <v>9.1999999999999993</v>
      </c>
      <c r="H46" s="17">
        <f t="shared" si="12"/>
        <v>8.8779999999999983</v>
      </c>
      <c r="I46" s="17">
        <f t="shared" si="13"/>
        <v>38432.861999999994</v>
      </c>
      <c r="J46" s="15">
        <v>0.20599999999999999</v>
      </c>
      <c r="K46" s="10">
        <f t="shared" si="14"/>
        <v>891.774</v>
      </c>
      <c r="L46" s="88" t="s">
        <v>722</v>
      </c>
      <c r="M46" s="89">
        <v>54.87</v>
      </c>
      <c r="N46" s="17">
        <f t="shared" si="9"/>
        <v>75.610859999999988</v>
      </c>
      <c r="O46" s="17">
        <f t="shared" si="10"/>
        <v>15.575837159999997</v>
      </c>
      <c r="P46" s="17">
        <f t="shared" si="1"/>
        <v>67427.799065639992</v>
      </c>
      <c r="Q46" s="17">
        <f t="shared" si="11"/>
        <v>105860.66106563999</v>
      </c>
      <c r="R46" s="49"/>
    </row>
    <row r="47" spans="2:19" ht="27.6" x14ac:dyDescent="0.25">
      <c r="B47" s="48">
        <f>IF(F47&lt;&gt;"",1+MAX($B$22:B46),"")</f>
        <v>13</v>
      </c>
      <c r="C47" s="119"/>
      <c r="D47" s="8" t="s">
        <v>204</v>
      </c>
      <c r="E47" s="23" t="s">
        <v>87</v>
      </c>
      <c r="F47" s="39">
        <v>438</v>
      </c>
      <c r="G47" s="17">
        <v>10.7</v>
      </c>
      <c r="H47" s="17">
        <f t="shared" si="12"/>
        <v>10.325499999999998</v>
      </c>
      <c r="I47" s="17">
        <f t="shared" si="13"/>
        <v>4522.5689999999995</v>
      </c>
      <c r="J47" s="15">
        <v>0.224</v>
      </c>
      <c r="K47" s="10">
        <f t="shared" si="14"/>
        <v>98.112000000000009</v>
      </c>
      <c r="L47" s="88" t="s">
        <v>722</v>
      </c>
      <c r="M47" s="89">
        <v>54.87</v>
      </c>
      <c r="N47" s="17">
        <f t="shared" si="9"/>
        <v>75.610859999999988</v>
      </c>
      <c r="O47" s="17">
        <f t="shared" si="10"/>
        <v>16.936832639999999</v>
      </c>
      <c r="P47" s="17">
        <f t="shared" si="1"/>
        <v>7418.3326963199997</v>
      </c>
      <c r="Q47" s="17">
        <f t="shared" si="11"/>
        <v>11940.901696319999</v>
      </c>
      <c r="R47" s="49"/>
    </row>
    <row r="48" spans="2:19" ht="27.6" x14ac:dyDescent="0.25">
      <c r="B48" s="48">
        <f>IF(F48&lt;&gt;"",1+MAX($B$22:B47),"")</f>
        <v>14</v>
      </c>
      <c r="C48" s="119"/>
      <c r="D48" s="8" t="s">
        <v>218</v>
      </c>
      <c r="E48" s="23" t="s">
        <v>87</v>
      </c>
      <c r="F48" s="39">
        <v>3272</v>
      </c>
      <c r="G48" s="17">
        <v>15.7</v>
      </c>
      <c r="H48" s="17">
        <f t="shared" si="12"/>
        <v>15.150499999999999</v>
      </c>
      <c r="I48" s="17">
        <f t="shared" si="13"/>
        <v>49572.435999999994</v>
      </c>
      <c r="J48" s="15">
        <v>0.28399999999999997</v>
      </c>
      <c r="K48" s="10">
        <f t="shared" si="14"/>
        <v>929.24799999999993</v>
      </c>
      <c r="L48" s="88" t="s">
        <v>722</v>
      </c>
      <c r="M48" s="89">
        <v>54.87</v>
      </c>
      <c r="N48" s="17">
        <f t="shared" si="9"/>
        <v>75.610859999999988</v>
      </c>
      <c r="O48" s="17">
        <f t="shared" si="10"/>
        <v>21.473484239999994</v>
      </c>
      <c r="P48" s="17">
        <f t="shared" si="1"/>
        <v>70261.240433279978</v>
      </c>
      <c r="Q48" s="17">
        <f t="shared" si="11"/>
        <v>119833.67643327996</v>
      </c>
      <c r="R48" s="49"/>
    </row>
    <row r="49" spans="2:18" x14ac:dyDescent="0.25">
      <c r="B49" s="48" t="str">
        <f>IF(F49&lt;&gt;"",1+MAX($B$22:B48),"")</f>
        <v/>
      </c>
      <c r="C49" s="52"/>
      <c r="D49" s="8"/>
      <c r="E49" s="23"/>
      <c r="F49" s="39"/>
      <c r="G49" s="17"/>
      <c r="H49" s="17">
        <f t="shared" si="12"/>
        <v>0</v>
      </c>
      <c r="I49" s="17">
        <f t="shared" si="13"/>
        <v>0</v>
      </c>
      <c r="J49" s="15"/>
      <c r="K49" s="10">
        <f t="shared" si="14"/>
        <v>0</v>
      </c>
      <c r="L49" s="10"/>
      <c r="M49" s="17"/>
      <c r="N49" s="17">
        <f t="shared" si="9"/>
        <v>0</v>
      </c>
      <c r="O49" s="17">
        <f t="shared" si="10"/>
        <v>0</v>
      </c>
      <c r="P49" s="17">
        <f t="shared" si="1"/>
        <v>0</v>
      </c>
      <c r="Q49" s="17">
        <f t="shared" si="11"/>
        <v>0</v>
      </c>
      <c r="R49" s="49"/>
    </row>
    <row r="50" spans="2:18" x14ac:dyDescent="0.25">
      <c r="B50" s="65" t="str">
        <f>IF(F50&lt;&gt;"",1+MAX($B$22:B49),"")</f>
        <v/>
      </c>
      <c r="C50" s="66"/>
      <c r="D50" s="67" t="s">
        <v>189</v>
      </c>
      <c r="E50" s="23"/>
      <c r="F50" s="39"/>
      <c r="G50" s="17"/>
      <c r="H50" s="17">
        <f t="shared" si="12"/>
        <v>0</v>
      </c>
      <c r="I50" s="17">
        <f t="shared" si="13"/>
        <v>0</v>
      </c>
      <c r="J50" s="15"/>
      <c r="K50" s="10">
        <f t="shared" si="14"/>
        <v>0</v>
      </c>
      <c r="L50" s="10"/>
      <c r="M50" s="17"/>
      <c r="N50" s="17">
        <f t="shared" si="9"/>
        <v>0</v>
      </c>
      <c r="O50" s="17">
        <f t="shared" si="10"/>
        <v>0</v>
      </c>
      <c r="P50" s="17">
        <f t="shared" si="1"/>
        <v>0</v>
      </c>
      <c r="Q50" s="17">
        <f t="shared" si="11"/>
        <v>0</v>
      </c>
      <c r="R50" s="49"/>
    </row>
    <row r="51" spans="2:18" ht="27.6" x14ac:dyDescent="0.25">
      <c r="B51" s="48">
        <f>IF(F51&lt;&gt;"",1+MAX($B$22:B50),"")</f>
        <v>15</v>
      </c>
      <c r="C51" s="119" t="s">
        <v>223</v>
      </c>
      <c r="D51" s="8" t="s">
        <v>190</v>
      </c>
      <c r="E51" s="23" t="s">
        <v>89</v>
      </c>
      <c r="F51" s="68">
        <f>3*3*2*6/27</f>
        <v>4</v>
      </c>
      <c r="G51" s="17">
        <v>304.22000000000003</v>
      </c>
      <c r="H51" s="17">
        <f t="shared" si="12"/>
        <v>293.57230000000004</v>
      </c>
      <c r="I51" s="17">
        <f t="shared" si="13"/>
        <v>1174.2892000000002</v>
      </c>
      <c r="J51" s="15">
        <v>6.415</v>
      </c>
      <c r="K51" s="10">
        <f t="shared" si="14"/>
        <v>25.66</v>
      </c>
      <c r="L51" s="88" t="s">
        <v>723</v>
      </c>
      <c r="M51" s="89">
        <v>52.21</v>
      </c>
      <c r="N51" s="17">
        <f t="shared" si="9"/>
        <v>71.94538</v>
      </c>
      <c r="O51" s="17">
        <f t="shared" si="10"/>
        <v>461.52961270000003</v>
      </c>
      <c r="P51" s="17">
        <f t="shared" si="1"/>
        <v>1846.1184508000001</v>
      </c>
      <c r="Q51" s="17">
        <f t="shared" si="11"/>
        <v>3020.4076508000003</v>
      </c>
      <c r="R51" s="49"/>
    </row>
    <row r="52" spans="2:18" x14ac:dyDescent="0.25">
      <c r="B52" s="48">
        <f>IF(F52&lt;&gt;"",1+MAX($B$22:B51),"")</f>
        <v>16</v>
      </c>
      <c r="C52" s="119"/>
      <c r="D52" s="8" t="s">
        <v>191</v>
      </c>
      <c r="E52" s="23" t="s">
        <v>89</v>
      </c>
      <c r="F52" s="68">
        <f>4*4*2*12/27</f>
        <v>14.222222222222221</v>
      </c>
      <c r="G52" s="17">
        <v>304.22000000000003</v>
      </c>
      <c r="H52" s="17">
        <f t="shared" si="12"/>
        <v>293.57230000000004</v>
      </c>
      <c r="I52" s="17">
        <f t="shared" si="13"/>
        <v>4175.2504888888889</v>
      </c>
      <c r="J52" s="15">
        <v>6.415</v>
      </c>
      <c r="K52" s="10">
        <f t="shared" si="14"/>
        <v>91.23555555555555</v>
      </c>
      <c r="L52" s="88" t="s">
        <v>723</v>
      </c>
      <c r="M52" s="89">
        <v>52.21</v>
      </c>
      <c r="N52" s="17">
        <f t="shared" si="9"/>
        <v>71.94538</v>
      </c>
      <c r="O52" s="17">
        <f t="shared" si="10"/>
        <v>461.52961270000003</v>
      </c>
      <c r="P52" s="17">
        <f t="shared" si="1"/>
        <v>6563.9767139555552</v>
      </c>
      <c r="Q52" s="17">
        <f t="shared" si="11"/>
        <v>10739.227202844444</v>
      </c>
      <c r="R52" s="49"/>
    </row>
    <row r="53" spans="2:18" x14ac:dyDescent="0.25">
      <c r="B53" s="48">
        <f>IF(F53&lt;&gt;"",1+MAX($B$22:B52),"")</f>
        <v>17</v>
      </c>
      <c r="C53" s="119"/>
      <c r="D53" s="8" t="s">
        <v>192</v>
      </c>
      <c r="E53" s="23" t="s">
        <v>89</v>
      </c>
      <c r="F53" s="68">
        <f>5*5*2.5*1/27</f>
        <v>2.3148148148148149</v>
      </c>
      <c r="G53" s="17">
        <v>304.22000000000003</v>
      </c>
      <c r="H53" s="17">
        <f t="shared" si="12"/>
        <v>293.57230000000004</v>
      </c>
      <c r="I53" s="17">
        <f t="shared" si="13"/>
        <v>679.56550925925933</v>
      </c>
      <c r="J53" s="15">
        <v>6.415</v>
      </c>
      <c r="K53" s="10">
        <f t="shared" si="14"/>
        <v>14.849537037037038</v>
      </c>
      <c r="L53" s="88" t="s">
        <v>723</v>
      </c>
      <c r="M53" s="89">
        <v>52.21</v>
      </c>
      <c r="N53" s="17">
        <f t="shared" si="9"/>
        <v>71.94538</v>
      </c>
      <c r="O53" s="17">
        <f t="shared" si="10"/>
        <v>461.52961270000003</v>
      </c>
      <c r="P53" s="17">
        <f t="shared" si="1"/>
        <v>1068.3555849537038</v>
      </c>
      <c r="Q53" s="17">
        <f t="shared" si="11"/>
        <v>1747.921094212963</v>
      </c>
      <c r="R53" s="49"/>
    </row>
    <row r="54" spans="2:18" x14ac:dyDescent="0.25">
      <c r="B54" s="48">
        <f>IF(F54&lt;&gt;"",1+MAX($B$22:B53),"")</f>
        <v>18</v>
      </c>
      <c r="C54" s="119"/>
      <c r="D54" s="8" t="s">
        <v>193</v>
      </c>
      <c r="E54" s="23" t="s">
        <v>89</v>
      </c>
      <c r="F54" s="68">
        <f>6*6*2.5*3/27</f>
        <v>10</v>
      </c>
      <c r="G54" s="17">
        <v>304.22000000000003</v>
      </c>
      <c r="H54" s="17">
        <f t="shared" si="12"/>
        <v>293.57230000000004</v>
      </c>
      <c r="I54" s="17">
        <f t="shared" si="13"/>
        <v>2935.7230000000004</v>
      </c>
      <c r="J54" s="15">
        <v>6.415</v>
      </c>
      <c r="K54" s="10">
        <f t="shared" si="14"/>
        <v>64.150000000000006</v>
      </c>
      <c r="L54" s="88" t="s">
        <v>723</v>
      </c>
      <c r="M54" s="89">
        <v>52.21</v>
      </c>
      <c r="N54" s="17">
        <f t="shared" si="9"/>
        <v>71.94538</v>
      </c>
      <c r="O54" s="17">
        <f t="shared" si="10"/>
        <v>461.52961270000003</v>
      </c>
      <c r="P54" s="17">
        <f t="shared" si="1"/>
        <v>4615.2961270000005</v>
      </c>
      <c r="Q54" s="17">
        <f t="shared" si="11"/>
        <v>7551.0191270000014</v>
      </c>
      <c r="R54" s="49"/>
    </row>
    <row r="55" spans="2:18" x14ac:dyDescent="0.25">
      <c r="B55" s="48">
        <f>IF(F55&lt;&gt;"",1+MAX($B$22:B54),"")</f>
        <v>19</v>
      </c>
      <c r="C55" s="119"/>
      <c r="D55" s="8" t="s">
        <v>194</v>
      </c>
      <c r="E55" s="23" t="s">
        <v>89</v>
      </c>
      <c r="F55" s="68">
        <f>7*11*3/27</f>
        <v>8.5555555555555554</v>
      </c>
      <c r="G55" s="17">
        <v>304.22000000000003</v>
      </c>
      <c r="H55" s="17">
        <f t="shared" si="12"/>
        <v>293.57230000000004</v>
      </c>
      <c r="I55" s="17">
        <f t="shared" si="13"/>
        <v>2511.6741222222226</v>
      </c>
      <c r="J55" s="15">
        <v>6.415</v>
      </c>
      <c r="K55" s="10">
        <f t="shared" si="14"/>
        <v>54.88388888888889</v>
      </c>
      <c r="L55" s="88" t="s">
        <v>723</v>
      </c>
      <c r="M55" s="89">
        <v>52.21</v>
      </c>
      <c r="N55" s="17">
        <f t="shared" si="9"/>
        <v>71.94538</v>
      </c>
      <c r="O55" s="17">
        <f t="shared" si="10"/>
        <v>461.52961270000003</v>
      </c>
      <c r="P55" s="17">
        <f t="shared" si="1"/>
        <v>3948.6422419888891</v>
      </c>
      <c r="Q55" s="17">
        <f t="shared" si="11"/>
        <v>6460.3163642111122</v>
      </c>
      <c r="R55" s="49"/>
    </row>
    <row r="56" spans="2:18" s="12" customFormat="1" x14ac:dyDescent="0.25">
      <c r="B56" s="48" t="str">
        <f>IF(F56&lt;&gt;"",1+MAX($B$22:B55),"")</f>
        <v/>
      </c>
      <c r="C56" s="52"/>
      <c r="D56" s="8"/>
      <c r="E56" s="23"/>
      <c r="F56" s="39"/>
      <c r="G56" s="17"/>
      <c r="H56" s="17">
        <f t="shared" si="12"/>
        <v>0</v>
      </c>
      <c r="I56" s="17">
        <f t="shared" si="13"/>
        <v>0</v>
      </c>
      <c r="J56" s="15"/>
      <c r="K56" s="10">
        <f t="shared" si="14"/>
        <v>0</v>
      </c>
      <c r="L56" s="10"/>
      <c r="M56" s="17"/>
      <c r="N56" s="17">
        <f t="shared" si="9"/>
        <v>0</v>
      </c>
      <c r="O56" s="17">
        <f t="shared" si="10"/>
        <v>0</v>
      </c>
      <c r="P56" s="17">
        <f t="shared" si="1"/>
        <v>0</v>
      </c>
      <c r="Q56" s="17">
        <f t="shared" si="11"/>
        <v>0</v>
      </c>
      <c r="R56" s="49"/>
    </row>
    <row r="57" spans="2:18" x14ac:dyDescent="0.25">
      <c r="B57" s="65" t="str">
        <f>IF(F57&lt;&gt;"",1+MAX($B$22:B56),"")</f>
        <v/>
      </c>
      <c r="C57" s="66"/>
      <c r="D57" s="67" t="s">
        <v>195</v>
      </c>
      <c r="E57" s="23"/>
      <c r="F57" s="39"/>
      <c r="G57" s="17"/>
      <c r="H57" s="17">
        <f t="shared" si="12"/>
        <v>0</v>
      </c>
      <c r="I57" s="17">
        <f t="shared" si="13"/>
        <v>0</v>
      </c>
      <c r="J57" s="15"/>
      <c r="K57" s="10">
        <f t="shared" si="14"/>
        <v>0</v>
      </c>
      <c r="L57" s="10"/>
      <c r="M57" s="17"/>
      <c r="N57" s="17">
        <f t="shared" si="9"/>
        <v>0</v>
      </c>
      <c r="O57" s="17">
        <f t="shared" si="10"/>
        <v>0</v>
      </c>
      <c r="P57" s="17">
        <f t="shared" si="1"/>
        <v>0</v>
      </c>
      <c r="Q57" s="17">
        <f t="shared" si="11"/>
        <v>0</v>
      </c>
      <c r="R57" s="49"/>
    </row>
    <row r="58" spans="2:18" ht="41.4" x14ac:dyDescent="0.25">
      <c r="B58" s="48">
        <f>IF(F58&lt;&gt;"",1+MAX($B$22:B57),"")</f>
        <v>20</v>
      </c>
      <c r="C58" s="119" t="s">
        <v>223</v>
      </c>
      <c r="D58" s="8" t="s">
        <v>196</v>
      </c>
      <c r="E58" s="23" t="s">
        <v>89</v>
      </c>
      <c r="F58" s="68">
        <f>365*2.5*1.33/27</f>
        <v>44.949074074074076</v>
      </c>
      <c r="G58" s="17">
        <v>310</v>
      </c>
      <c r="H58" s="17">
        <f t="shared" si="12"/>
        <v>299.14999999999998</v>
      </c>
      <c r="I58" s="17">
        <f t="shared" si="13"/>
        <v>13446.515509259259</v>
      </c>
      <c r="J58" s="15">
        <v>5.7300928670223277</v>
      </c>
      <c r="K58" s="10">
        <f t="shared" si="14"/>
        <v>257.5623687311101</v>
      </c>
      <c r="L58" s="88" t="s">
        <v>721</v>
      </c>
      <c r="M58" s="89">
        <v>50.61</v>
      </c>
      <c r="N58" s="17">
        <f t="shared" si="9"/>
        <v>69.740579999999994</v>
      </c>
      <c r="O58" s="17">
        <f t="shared" si="10"/>
        <v>399.61999999999995</v>
      </c>
      <c r="P58" s="17">
        <f t="shared" si="1"/>
        <v>17962.548981481479</v>
      </c>
      <c r="Q58" s="17">
        <f t="shared" si="11"/>
        <v>31409.06449074074</v>
      </c>
      <c r="R58" s="49"/>
    </row>
    <row r="59" spans="2:18" ht="41.4" x14ac:dyDescent="0.25">
      <c r="B59" s="48">
        <f>IF(F59&lt;&gt;"",1+MAX($B$22:B58),"")</f>
        <v>21</v>
      </c>
      <c r="C59" s="119"/>
      <c r="D59" s="8" t="s">
        <v>197</v>
      </c>
      <c r="E59" s="23" t="s">
        <v>89</v>
      </c>
      <c r="F59" s="68">
        <f>47*3*1.5/27</f>
        <v>7.833333333333333</v>
      </c>
      <c r="G59" s="17">
        <v>310</v>
      </c>
      <c r="H59" s="17">
        <f t="shared" si="12"/>
        <v>299.14999999999998</v>
      </c>
      <c r="I59" s="17">
        <f t="shared" si="13"/>
        <v>2343.3416666666662</v>
      </c>
      <c r="J59" s="15">
        <v>5.7300928670223277</v>
      </c>
      <c r="K59" s="10">
        <f t="shared" si="14"/>
        <v>44.885727458341563</v>
      </c>
      <c r="L59" s="88" t="s">
        <v>721</v>
      </c>
      <c r="M59" s="89">
        <v>50.61</v>
      </c>
      <c r="N59" s="17">
        <f t="shared" si="9"/>
        <v>69.740579999999994</v>
      </c>
      <c r="O59" s="17">
        <f t="shared" si="10"/>
        <v>399.61999999999995</v>
      </c>
      <c r="P59" s="17">
        <f t="shared" si="1"/>
        <v>3130.3566666666661</v>
      </c>
      <c r="Q59" s="17">
        <f t="shared" si="11"/>
        <v>5473.6983333333319</v>
      </c>
      <c r="R59" s="49"/>
    </row>
    <row r="60" spans="2:18" s="12" customFormat="1" x14ac:dyDescent="0.25">
      <c r="B60" s="48" t="str">
        <f>IF(F60&lt;&gt;"",1+MAX($B$22:B59),"")</f>
        <v/>
      </c>
      <c r="C60" s="52"/>
      <c r="D60" s="8"/>
      <c r="E60" s="23"/>
      <c r="F60" s="39"/>
      <c r="G60" s="17"/>
      <c r="H60" s="17">
        <f t="shared" si="12"/>
        <v>0</v>
      </c>
      <c r="I60" s="17">
        <f t="shared" si="13"/>
        <v>0</v>
      </c>
      <c r="J60" s="15"/>
      <c r="K60" s="10">
        <f t="shared" si="14"/>
        <v>0</v>
      </c>
      <c r="L60" s="10"/>
      <c r="M60" s="17"/>
      <c r="N60" s="17">
        <f t="shared" si="9"/>
        <v>0</v>
      </c>
      <c r="O60" s="17">
        <f t="shared" si="10"/>
        <v>0</v>
      </c>
      <c r="P60" s="17">
        <f t="shared" si="1"/>
        <v>0</v>
      </c>
      <c r="Q60" s="17">
        <f t="shared" si="11"/>
        <v>0</v>
      </c>
      <c r="R60" s="49"/>
    </row>
    <row r="61" spans="2:18" x14ac:dyDescent="0.25">
      <c r="B61" s="65" t="str">
        <f>IF(F61&lt;&gt;"",1+MAX($B$22:B60),"")</f>
        <v/>
      </c>
      <c r="C61" s="66"/>
      <c r="D61" s="67" t="s">
        <v>85</v>
      </c>
      <c r="E61" s="23"/>
      <c r="F61" s="39"/>
      <c r="G61" s="17"/>
      <c r="H61" s="17">
        <f t="shared" si="12"/>
        <v>0</v>
      </c>
      <c r="I61" s="17">
        <f t="shared" si="13"/>
        <v>0</v>
      </c>
      <c r="J61" s="15"/>
      <c r="K61" s="10">
        <f t="shared" si="14"/>
        <v>0</v>
      </c>
      <c r="L61" s="10"/>
      <c r="M61" s="17"/>
      <c r="N61" s="17">
        <f t="shared" si="9"/>
        <v>0</v>
      </c>
      <c r="O61" s="17">
        <f t="shared" si="10"/>
        <v>0</v>
      </c>
      <c r="P61" s="17">
        <f t="shared" si="1"/>
        <v>0</v>
      </c>
      <c r="Q61" s="17">
        <f t="shared" si="11"/>
        <v>0</v>
      </c>
      <c r="R61" s="49"/>
    </row>
    <row r="62" spans="2:18" ht="41.4" x14ac:dyDescent="0.25">
      <c r="B62" s="48">
        <f>IF(F62&lt;&gt;"",1+MAX($B$22:B61),"")</f>
        <v>22</v>
      </c>
      <c r="C62" s="119" t="s">
        <v>223</v>
      </c>
      <c r="D62" s="8" t="s">
        <v>198</v>
      </c>
      <c r="E62" s="23" t="s">
        <v>89</v>
      </c>
      <c r="F62" s="68">
        <f>(52*4+99*6.5+415*10)*1/27</f>
        <v>185.24074074074073</v>
      </c>
      <c r="G62" s="17">
        <v>366</v>
      </c>
      <c r="H62" s="17">
        <f t="shared" si="12"/>
        <v>353.19</v>
      </c>
      <c r="I62" s="17">
        <f t="shared" si="13"/>
        <v>65425.177222222221</v>
      </c>
      <c r="J62" s="15">
        <v>5.0170000000000003</v>
      </c>
      <c r="K62" s="10">
        <f t="shared" si="14"/>
        <v>929.35279629629633</v>
      </c>
      <c r="L62" s="88" t="s">
        <v>724</v>
      </c>
      <c r="M62" s="89">
        <v>54.81</v>
      </c>
      <c r="N62" s="17">
        <f t="shared" si="9"/>
        <v>75.528179999999992</v>
      </c>
      <c r="O62" s="17">
        <f t="shared" si="10"/>
        <v>378.92487905999997</v>
      </c>
      <c r="P62" s="17">
        <f t="shared" si="1"/>
        <v>70192.325282169986</v>
      </c>
      <c r="Q62" s="17">
        <f t="shared" si="11"/>
        <v>135617.50250439221</v>
      </c>
      <c r="R62" s="49"/>
    </row>
    <row r="63" spans="2:18" ht="27.6" x14ac:dyDescent="0.25">
      <c r="B63" s="48">
        <f>IF(F63&lt;&gt;"",1+MAX($B$22:B62),"")</f>
        <v>23</v>
      </c>
      <c r="C63" s="119"/>
      <c r="D63" s="8" t="s">
        <v>199</v>
      </c>
      <c r="E63" s="23" t="s">
        <v>89</v>
      </c>
      <c r="F63" s="68">
        <f>(47*9+52*10+97*10.5+97*10.5+97*13.5+95*14)*0.83/27</f>
        <v>172.74759259259258</v>
      </c>
      <c r="G63" s="17">
        <v>366</v>
      </c>
      <c r="H63" s="17">
        <f t="shared" si="12"/>
        <v>353.19</v>
      </c>
      <c r="I63" s="17">
        <f t="shared" si="13"/>
        <v>61012.722227777776</v>
      </c>
      <c r="J63" s="15">
        <v>5.0170000000000003</v>
      </c>
      <c r="K63" s="10">
        <f t="shared" si="14"/>
        <v>866.674672037037</v>
      </c>
      <c r="L63" s="88" t="s">
        <v>724</v>
      </c>
      <c r="M63" s="89">
        <v>54.81</v>
      </c>
      <c r="N63" s="17">
        <f t="shared" si="9"/>
        <v>75.528179999999992</v>
      </c>
      <c r="O63" s="17">
        <f t="shared" si="10"/>
        <v>378.92487905999997</v>
      </c>
      <c r="P63" s="17">
        <f t="shared" si="1"/>
        <v>65458.360631054289</v>
      </c>
      <c r="Q63" s="17">
        <f t="shared" si="11"/>
        <v>126471.08285883206</v>
      </c>
      <c r="R63" s="49"/>
    </row>
    <row r="64" spans="2:18" ht="27.6" x14ac:dyDescent="0.25">
      <c r="B64" s="48">
        <f>IF(F64&lt;&gt;"",1+MAX($B$22:B63),"")</f>
        <v>24</v>
      </c>
      <c r="C64" s="119"/>
      <c r="D64" s="8" t="s">
        <v>200</v>
      </c>
      <c r="E64" s="23" t="s">
        <v>89</v>
      </c>
      <c r="F64" s="68">
        <f>(382*10.5+234*16.5)*0.83/27</f>
        <v>241.99111111111108</v>
      </c>
      <c r="G64" s="17">
        <v>366</v>
      </c>
      <c r="H64" s="17">
        <f t="shared" si="12"/>
        <v>353.19</v>
      </c>
      <c r="I64" s="17">
        <f t="shared" si="13"/>
        <v>85468.840533333321</v>
      </c>
      <c r="J64" s="15">
        <v>5.0170000000000003</v>
      </c>
      <c r="K64" s="10">
        <f t="shared" si="14"/>
        <v>1214.0694044444444</v>
      </c>
      <c r="L64" s="88" t="s">
        <v>724</v>
      </c>
      <c r="M64" s="89">
        <v>54.81</v>
      </c>
      <c r="N64" s="17">
        <f t="shared" si="9"/>
        <v>75.528179999999992</v>
      </c>
      <c r="O64" s="17">
        <f t="shared" si="10"/>
        <v>378.92487905999997</v>
      </c>
      <c r="P64" s="17">
        <f t="shared" si="1"/>
        <v>91696.452511372787</v>
      </c>
      <c r="Q64" s="17">
        <f t="shared" si="11"/>
        <v>177165.29304470611</v>
      </c>
      <c r="R64" s="49"/>
    </row>
    <row r="65" spans="2:18" ht="27.6" x14ac:dyDescent="0.25">
      <c r="B65" s="48">
        <f>IF(F65&lt;&gt;"",1+MAX($B$22:B64),"")</f>
        <v>25</v>
      </c>
      <c r="C65" s="119"/>
      <c r="D65" s="8" t="s">
        <v>201</v>
      </c>
      <c r="E65" s="23" t="s">
        <v>89</v>
      </c>
      <c r="F65" s="68">
        <f>(30*9+44*10+84*11.33+84*13.5+77*14)*0.83/27</f>
        <v>119.08102222222223</v>
      </c>
      <c r="G65" s="17">
        <v>366</v>
      </c>
      <c r="H65" s="17">
        <f t="shared" si="12"/>
        <v>353.19</v>
      </c>
      <c r="I65" s="17">
        <f t="shared" si="13"/>
        <v>42058.22623866667</v>
      </c>
      <c r="J65" s="15">
        <v>5.0170000000000003</v>
      </c>
      <c r="K65" s="10">
        <f t="shared" si="14"/>
        <v>597.42948848888898</v>
      </c>
      <c r="L65" s="88" t="s">
        <v>724</v>
      </c>
      <c r="M65" s="89">
        <v>54.81</v>
      </c>
      <c r="N65" s="17">
        <f t="shared" si="9"/>
        <v>75.528179999999992</v>
      </c>
      <c r="O65" s="17">
        <f t="shared" si="10"/>
        <v>378.92487905999997</v>
      </c>
      <c r="P65" s="17">
        <f t="shared" si="1"/>
        <v>45122.76194389673</v>
      </c>
      <c r="Q65" s="17">
        <f t="shared" si="11"/>
        <v>87180.988182563393</v>
      </c>
      <c r="R65" s="49"/>
    </row>
    <row r="66" spans="2:18" ht="27.6" x14ac:dyDescent="0.25">
      <c r="B66" s="48">
        <f>IF(F66&lt;&gt;"",1+MAX($B$22:B65),"")</f>
        <v>26</v>
      </c>
      <c r="C66" s="119"/>
      <c r="D66" s="8" t="s">
        <v>202</v>
      </c>
      <c r="E66" s="23" t="s">
        <v>89</v>
      </c>
      <c r="F66" s="68">
        <f>(50*10+51*10.5+50*11.33+50*13.5+51*14)*0.83/27</f>
        <v>91.945555555555543</v>
      </c>
      <c r="G66" s="17">
        <v>366</v>
      </c>
      <c r="H66" s="17">
        <f t="shared" si="12"/>
        <v>353.19</v>
      </c>
      <c r="I66" s="17">
        <f t="shared" si="13"/>
        <v>32474.250766666661</v>
      </c>
      <c r="J66" s="15">
        <v>5.0170000000000003</v>
      </c>
      <c r="K66" s="10">
        <f t="shared" si="14"/>
        <v>461.29085222222221</v>
      </c>
      <c r="L66" s="88" t="s">
        <v>724</v>
      </c>
      <c r="M66" s="89">
        <v>54.81</v>
      </c>
      <c r="N66" s="17">
        <f t="shared" si="9"/>
        <v>75.528179999999992</v>
      </c>
      <c r="O66" s="17">
        <f t="shared" si="10"/>
        <v>378.92487905999997</v>
      </c>
      <c r="P66" s="17">
        <f t="shared" si="1"/>
        <v>34840.458518993393</v>
      </c>
      <c r="Q66" s="17">
        <f t="shared" si="11"/>
        <v>67314.70928566005</v>
      </c>
      <c r="R66" s="49"/>
    </row>
    <row r="67" spans="2:18" ht="27.6" x14ac:dyDescent="0.25">
      <c r="B67" s="48">
        <f>IF(F67&lt;&gt;"",1+MAX($B$22:B66),"")</f>
        <v>27</v>
      </c>
      <c r="C67" s="119"/>
      <c r="D67" s="8" t="s">
        <v>203</v>
      </c>
      <c r="E67" s="23" t="s">
        <v>89</v>
      </c>
      <c r="F67" s="68">
        <f>(202*10.5)*0.83/27</f>
        <v>65.201111111111103</v>
      </c>
      <c r="G67" s="17">
        <v>366</v>
      </c>
      <c r="H67" s="17">
        <f t="shared" si="12"/>
        <v>353.19</v>
      </c>
      <c r="I67" s="17">
        <f t="shared" si="13"/>
        <v>23028.380433333332</v>
      </c>
      <c r="J67" s="15">
        <v>5.0170000000000003</v>
      </c>
      <c r="K67" s="10">
        <f t="shared" si="14"/>
        <v>327.11397444444441</v>
      </c>
      <c r="L67" s="88" t="s">
        <v>724</v>
      </c>
      <c r="M67" s="89">
        <v>54.81</v>
      </c>
      <c r="N67" s="17">
        <f t="shared" si="9"/>
        <v>75.528179999999992</v>
      </c>
      <c r="O67" s="17">
        <f t="shared" si="10"/>
        <v>378.92487905999997</v>
      </c>
      <c r="P67" s="17">
        <f t="shared" si="1"/>
        <v>24706.323142355395</v>
      </c>
      <c r="Q67" s="17">
        <f t="shared" si="11"/>
        <v>47734.703575688727</v>
      </c>
      <c r="R67" s="49"/>
    </row>
    <row r="68" spans="2:18" s="12" customFormat="1" x14ac:dyDescent="0.25">
      <c r="B68" s="48" t="str">
        <f>IF(F68&lt;&gt;"",1+MAX($B$22:B67),"")</f>
        <v/>
      </c>
      <c r="C68" s="52"/>
      <c r="D68" s="8"/>
      <c r="E68" s="23"/>
      <c r="F68" s="39"/>
      <c r="G68" s="17"/>
      <c r="H68" s="17">
        <f t="shared" si="12"/>
        <v>0</v>
      </c>
      <c r="I68" s="17">
        <f t="shared" si="13"/>
        <v>0</v>
      </c>
      <c r="J68" s="15"/>
      <c r="K68" s="10">
        <f t="shared" si="14"/>
        <v>0</v>
      </c>
      <c r="L68" s="10"/>
      <c r="M68" s="17"/>
      <c r="N68" s="17">
        <f t="shared" si="9"/>
        <v>0</v>
      </c>
      <c r="O68" s="17">
        <f t="shared" si="10"/>
        <v>0</v>
      </c>
      <c r="P68" s="17">
        <f t="shared" si="1"/>
        <v>0</v>
      </c>
      <c r="Q68" s="17">
        <f t="shared" si="11"/>
        <v>0</v>
      </c>
      <c r="R68" s="49"/>
    </row>
    <row r="69" spans="2:18" x14ac:dyDescent="0.25">
      <c r="B69" s="65" t="str">
        <f>IF(F69&lt;&gt;"",1+MAX($B$22:B68),"")</f>
        <v/>
      </c>
      <c r="C69" s="66"/>
      <c r="D69" s="67" t="s">
        <v>205</v>
      </c>
      <c r="E69" s="23"/>
      <c r="F69" s="39"/>
      <c r="G69" s="17"/>
      <c r="H69" s="17">
        <f t="shared" si="12"/>
        <v>0</v>
      </c>
      <c r="I69" s="17">
        <f t="shared" si="13"/>
        <v>0</v>
      </c>
      <c r="J69" s="15"/>
      <c r="K69" s="10">
        <f t="shared" si="14"/>
        <v>0</v>
      </c>
      <c r="L69" s="10"/>
      <c r="M69" s="17"/>
      <c r="N69" s="17">
        <f t="shared" si="9"/>
        <v>0</v>
      </c>
      <c r="O69" s="17">
        <f t="shared" si="10"/>
        <v>0</v>
      </c>
      <c r="P69" s="17">
        <f t="shared" si="1"/>
        <v>0</v>
      </c>
      <c r="Q69" s="17">
        <f t="shared" si="11"/>
        <v>0</v>
      </c>
      <c r="R69" s="49"/>
    </row>
    <row r="70" spans="2:18" ht="25.5" customHeight="1" x14ac:dyDescent="0.25">
      <c r="B70" s="48">
        <f>IF(F70&lt;&gt;"",1+MAX($B$22:B69),"")</f>
        <v>28</v>
      </c>
      <c r="C70" s="119" t="s">
        <v>223</v>
      </c>
      <c r="D70" s="8" t="s">
        <v>206</v>
      </c>
      <c r="E70" s="23" t="s">
        <v>89</v>
      </c>
      <c r="F70" s="68">
        <f>827*3/27</f>
        <v>91.888888888888886</v>
      </c>
      <c r="G70" s="17">
        <v>304.22000000000003</v>
      </c>
      <c r="H70" s="17">
        <f t="shared" si="12"/>
        <v>293.57230000000004</v>
      </c>
      <c r="I70" s="17">
        <f t="shared" si="13"/>
        <v>26976.03245555556</v>
      </c>
      <c r="J70" s="15">
        <v>6.415</v>
      </c>
      <c r="K70" s="10">
        <f t="shared" si="14"/>
        <v>589.46722222222218</v>
      </c>
      <c r="L70" s="88" t="s">
        <v>723</v>
      </c>
      <c r="M70" s="89">
        <v>52.21</v>
      </c>
      <c r="N70" s="17">
        <f t="shared" si="9"/>
        <v>71.94538</v>
      </c>
      <c r="O70" s="17">
        <f t="shared" si="10"/>
        <v>461.52961270000003</v>
      </c>
      <c r="P70" s="17">
        <f t="shared" si="1"/>
        <v>42409.443300322222</v>
      </c>
      <c r="Q70" s="17">
        <f t="shared" si="11"/>
        <v>69385.475755877778</v>
      </c>
      <c r="R70" s="49"/>
    </row>
    <row r="71" spans="2:18" x14ac:dyDescent="0.25">
      <c r="B71" s="48">
        <f>IF(F71&lt;&gt;"",1+MAX($B$22:B70),"")</f>
        <v>29</v>
      </c>
      <c r="C71" s="119"/>
      <c r="D71" s="8" t="s">
        <v>207</v>
      </c>
      <c r="E71" s="23" t="s">
        <v>89</v>
      </c>
      <c r="F71" s="68">
        <f>333*1.5/27</f>
        <v>18.5</v>
      </c>
      <c r="G71" s="17">
        <v>304.22000000000003</v>
      </c>
      <c r="H71" s="17">
        <f t="shared" si="12"/>
        <v>293.57230000000004</v>
      </c>
      <c r="I71" s="17">
        <f t="shared" si="13"/>
        <v>5431.0875500000011</v>
      </c>
      <c r="J71" s="15">
        <v>6.415</v>
      </c>
      <c r="K71" s="10">
        <f t="shared" si="14"/>
        <v>118.67749999999999</v>
      </c>
      <c r="L71" s="88" t="s">
        <v>723</v>
      </c>
      <c r="M71" s="89">
        <v>52.21</v>
      </c>
      <c r="N71" s="17">
        <f t="shared" si="9"/>
        <v>71.94538</v>
      </c>
      <c r="O71" s="17">
        <f t="shared" si="10"/>
        <v>461.52961270000003</v>
      </c>
      <c r="P71" s="17">
        <f t="shared" si="1"/>
        <v>8538.2978349500008</v>
      </c>
      <c r="Q71" s="17">
        <f t="shared" si="11"/>
        <v>13969.385384950001</v>
      </c>
      <c r="R71" s="49"/>
    </row>
    <row r="72" spans="2:18" s="12" customFormat="1" x14ac:dyDescent="0.25">
      <c r="B72" s="48" t="str">
        <f>IF(F72&lt;&gt;"",1+MAX($B$22:B71),"")</f>
        <v/>
      </c>
      <c r="C72" s="52"/>
      <c r="D72" s="8"/>
      <c r="E72" s="23"/>
      <c r="F72" s="39"/>
      <c r="G72" s="17"/>
      <c r="H72" s="17">
        <f t="shared" si="12"/>
        <v>0</v>
      </c>
      <c r="I72" s="17">
        <f t="shared" si="13"/>
        <v>0</v>
      </c>
      <c r="J72" s="15"/>
      <c r="K72" s="10">
        <f t="shared" si="14"/>
        <v>0</v>
      </c>
      <c r="L72" s="10"/>
      <c r="M72" s="17"/>
      <c r="N72" s="17">
        <f t="shared" si="9"/>
        <v>0</v>
      </c>
      <c r="O72" s="17">
        <f t="shared" si="10"/>
        <v>0</v>
      </c>
      <c r="P72" s="17">
        <f t="shared" si="1"/>
        <v>0</v>
      </c>
      <c r="Q72" s="17">
        <f t="shared" si="11"/>
        <v>0</v>
      </c>
      <c r="R72" s="49"/>
    </row>
    <row r="73" spans="2:18" x14ac:dyDescent="0.25">
      <c r="B73" s="65" t="str">
        <f>IF(F73&lt;&gt;"",1+MAX($B$22:B72),"")</f>
        <v/>
      </c>
      <c r="C73" s="66"/>
      <c r="D73" s="67" t="s">
        <v>215</v>
      </c>
      <c r="E73" s="23"/>
      <c r="F73" s="39"/>
      <c r="G73" s="17"/>
      <c r="H73" s="17">
        <f t="shared" si="12"/>
        <v>0</v>
      </c>
      <c r="I73" s="17">
        <f t="shared" si="13"/>
        <v>0</v>
      </c>
      <c r="J73" s="15"/>
      <c r="K73" s="10">
        <f t="shared" si="14"/>
        <v>0</v>
      </c>
      <c r="L73" s="10"/>
      <c r="M73" s="17"/>
      <c r="N73" s="17">
        <f t="shared" si="9"/>
        <v>0</v>
      </c>
      <c r="O73" s="17">
        <f t="shared" si="10"/>
        <v>0</v>
      </c>
      <c r="P73" s="17">
        <f t="shared" si="1"/>
        <v>0</v>
      </c>
      <c r="Q73" s="17">
        <f t="shared" si="11"/>
        <v>0</v>
      </c>
      <c r="R73" s="49"/>
    </row>
    <row r="74" spans="2:18" ht="89.25" customHeight="1" x14ac:dyDescent="0.25">
      <c r="B74" s="48">
        <f>IF(F74&lt;&gt;"",1+MAX($B$22:B73),"")</f>
        <v>30</v>
      </c>
      <c r="C74" s="119" t="s">
        <v>223</v>
      </c>
      <c r="D74" s="8" t="s">
        <v>291</v>
      </c>
      <c r="E74" s="23" t="s">
        <v>89</v>
      </c>
      <c r="F74" s="68">
        <f>(1*2)*(10*3+10.5*100+11.33*9+13.5*16+14*2+21.33*7)/27</f>
        <v>116.68740740740741</v>
      </c>
      <c r="G74" s="17">
        <v>350</v>
      </c>
      <c r="H74" s="17">
        <f t="shared" si="12"/>
        <v>337.75</v>
      </c>
      <c r="I74" s="17">
        <f t="shared" si="13"/>
        <v>39411.171851851854</v>
      </c>
      <c r="J74" s="15">
        <v>9.3849999999999998</v>
      </c>
      <c r="K74" s="10">
        <f t="shared" si="14"/>
        <v>1095.1113185185184</v>
      </c>
      <c r="L74" s="88" t="s">
        <v>725</v>
      </c>
      <c r="M74" s="89">
        <v>55.07</v>
      </c>
      <c r="N74" s="17">
        <f t="shared" si="9"/>
        <v>75.88646</v>
      </c>
      <c r="O74" s="17">
        <f t="shared" si="10"/>
        <v>712.19442709999998</v>
      </c>
      <c r="P74" s="17">
        <f t="shared" si="1"/>
        <v>83104.121268302813</v>
      </c>
      <c r="Q74" s="17">
        <f t="shared" si="11"/>
        <v>122515.29312015467</v>
      </c>
      <c r="R74" s="49"/>
    </row>
    <row r="75" spans="2:18" ht="55.2" x14ac:dyDescent="0.25">
      <c r="B75" s="48">
        <f>IF(F75&lt;&gt;"",1+MAX($B$22:B74),"")</f>
        <v>31</v>
      </c>
      <c r="C75" s="119"/>
      <c r="D75" s="8" t="s">
        <v>216</v>
      </c>
      <c r="E75" s="23" t="s">
        <v>89</v>
      </c>
      <c r="F75" s="68">
        <f>(1.33*2)*(10*9+11.33*7+14*8)/27</f>
        <v>27.714244444444446</v>
      </c>
      <c r="G75" s="17">
        <v>350</v>
      </c>
      <c r="H75" s="17">
        <f t="shared" si="12"/>
        <v>337.75</v>
      </c>
      <c r="I75" s="17">
        <f t="shared" si="13"/>
        <v>9360.4860611111126</v>
      </c>
      <c r="J75" s="15">
        <v>9.3849999999999998</v>
      </c>
      <c r="K75" s="10">
        <f t="shared" si="14"/>
        <v>260.09818411111115</v>
      </c>
      <c r="L75" s="88" t="s">
        <v>725</v>
      </c>
      <c r="M75" s="89">
        <v>55.07</v>
      </c>
      <c r="N75" s="17">
        <f t="shared" si="9"/>
        <v>75.88646</v>
      </c>
      <c r="O75" s="17">
        <f t="shared" si="10"/>
        <v>712.19442709999998</v>
      </c>
      <c r="P75" s="17">
        <f t="shared" si="1"/>
        <v>19737.93044462047</v>
      </c>
      <c r="Q75" s="17">
        <f t="shared" si="11"/>
        <v>29098.416505731584</v>
      </c>
      <c r="R75" s="49"/>
    </row>
    <row r="76" spans="2:18" ht="69" x14ac:dyDescent="0.25">
      <c r="B76" s="48">
        <f>IF(F76&lt;&gt;"",1+MAX($B$22:B75),"")</f>
        <v>32</v>
      </c>
      <c r="C76" s="119"/>
      <c r="D76" s="8" t="s">
        <v>292</v>
      </c>
      <c r="E76" s="23" t="s">
        <v>89</v>
      </c>
      <c r="F76" s="68">
        <f>(1.5*2)*(10.5*5+13.5*1+21.33*1)/27</f>
        <v>9.7033333333333331</v>
      </c>
      <c r="G76" s="17">
        <v>350</v>
      </c>
      <c r="H76" s="17">
        <f t="shared" si="12"/>
        <v>337.75</v>
      </c>
      <c r="I76" s="17">
        <f t="shared" si="13"/>
        <v>3277.3008333333332</v>
      </c>
      <c r="J76" s="15">
        <v>9.3849999999999998</v>
      </c>
      <c r="K76" s="10">
        <f t="shared" si="14"/>
        <v>91.065783333333329</v>
      </c>
      <c r="L76" s="88" t="s">
        <v>725</v>
      </c>
      <c r="M76" s="89">
        <v>55.07</v>
      </c>
      <c r="N76" s="17">
        <f t="shared" si="9"/>
        <v>75.88646</v>
      </c>
      <c r="O76" s="17">
        <f t="shared" si="10"/>
        <v>712.19442709999998</v>
      </c>
      <c r="P76" s="17">
        <f t="shared" si="1"/>
        <v>6910.6599242936663</v>
      </c>
      <c r="Q76" s="17">
        <f t="shared" si="11"/>
        <v>10187.960757626999</v>
      </c>
      <c r="R76" s="49"/>
    </row>
    <row r="77" spans="2:18" ht="69" x14ac:dyDescent="0.25">
      <c r="B77" s="48">
        <f>IF(F77&lt;&gt;"",1+MAX($B$22:B76),"")</f>
        <v>33</v>
      </c>
      <c r="C77" s="119"/>
      <c r="D77" s="8" t="s">
        <v>217</v>
      </c>
      <c r="E77" s="23" t="s">
        <v>89</v>
      </c>
      <c r="F77" s="68">
        <f>(2*6)*(11*1+11.33+14)/27</f>
        <v>16.146666666666665</v>
      </c>
      <c r="G77" s="17">
        <v>350</v>
      </c>
      <c r="H77" s="17">
        <f t="shared" si="12"/>
        <v>337.75</v>
      </c>
      <c r="I77" s="17">
        <f t="shared" si="13"/>
        <v>5453.536666666666</v>
      </c>
      <c r="J77" s="15">
        <v>9.3849999999999998</v>
      </c>
      <c r="K77" s="10">
        <f t="shared" si="14"/>
        <v>151.53646666666666</v>
      </c>
      <c r="L77" s="88" t="s">
        <v>725</v>
      </c>
      <c r="M77" s="89">
        <v>55.07</v>
      </c>
      <c r="N77" s="17">
        <f t="shared" si="9"/>
        <v>75.88646</v>
      </c>
      <c r="O77" s="17">
        <f t="shared" si="10"/>
        <v>712.19442709999998</v>
      </c>
      <c r="P77" s="17">
        <f t="shared" si="1"/>
        <v>11499.566016241331</v>
      </c>
      <c r="Q77" s="17">
        <f t="shared" si="11"/>
        <v>16953.102682907996</v>
      </c>
      <c r="R77" s="49"/>
    </row>
    <row r="78" spans="2:18" s="12" customFormat="1" x14ac:dyDescent="0.25">
      <c r="B78" s="48" t="str">
        <f>IF(F78&lt;&gt;"",1+MAX($B$22:B77),"")</f>
        <v/>
      </c>
      <c r="C78" s="52"/>
      <c r="D78" s="8"/>
      <c r="E78" s="23"/>
      <c r="F78" s="39"/>
      <c r="G78" s="17"/>
      <c r="H78" s="17">
        <f t="shared" si="12"/>
        <v>0</v>
      </c>
      <c r="I78" s="17">
        <f t="shared" si="13"/>
        <v>0</v>
      </c>
      <c r="J78" s="15"/>
      <c r="K78" s="10">
        <f t="shared" si="14"/>
        <v>0</v>
      </c>
      <c r="L78" s="10"/>
      <c r="M78" s="17"/>
      <c r="N78" s="17">
        <f t="shared" si="9"/>
        <v>0</v>
      </c>
      <c r="O78" s="17">
        <f t="shared" si="10"/>
        <v>0</v>
      </c>
      <c r="P78" s="17">
        <f t="shared" si="1"/>
        <v>0</v>
      </c>
      <c r="Q78" s="17">
        <f t="shared" si="11"/>
        <v>0</v>
      </c>
      <c r="R78" s="49"/>
    </row>
    <row r="79" spans="2:18" x14ac:dyDescent="0.25">
      <c r="B79" s="65" t="str">
        <f>IF(F79&lt;&gt;"",1+MAX($B$22:B78),"")</f>
        <v/>
      </c>
      <c r="C79" s="66"/>
      <c r="D79" s="67" t="s">
        <v>211</v>
      </c>
      <c r="E79" s="23"/>
      <c r="F79" s="39"/>
      <c r="G79" s="17"/>
      <c r="H79" s="17">
        <f t="shared" si="12"/>
        <v>0</v>
      </c>
      <c r="I79" s="17">
        <f t="shared" si="13"/>
        <v>0</v>
      </c>
      <c r="J79" s="15"/>
      <c r="K79" s="10">
        <f t="shared" si="14"/>
        <v>0</v>
      </c>
      <c r="L79" s="10"/>
      <c r="M79" s="17"/>
      <c r="N79" s="17">
        <f t="shared" si="9"/>
        <v>0</v>
      </c>
      <c r="O79" s="17">
        <f t="shared" si="10"/>
        <v>0</v>
      </c>
      <c r="P79" s="17">
        <f t="shared" si="1"/>
        <v>0</v>
      </c>
      <c r="Q79" s="17">
        <f t="shared" si="11"/>
        <v>0</v>
      </c>
      <c r="R79" s="49"/>
    </row>
    <row r="80" spans="2:18" x14ac:dyDescent="0.25">
      <c r="B80" s="48">
        <f>IF(F80&lt;&gt;"",1+MAX($B$22:B79),"")</f>
        <v>34</v>
      </c>
      <c r="C80" s="52" t="s">
        <v>223</v>
      </c>
      <c r="D80" s="8" t="s">
        <v>212</v>
      </c>
      <c r="E80" s="23" t="s">
        <v>107</v>
      </c>
      <c r="F80" s="39">
        <v>1</v>
      </c>
      <c r="G80" s="17">
        <v>850</v>
      </c>
      <c r="H80" s="17">
        <f t="shared" si="12"/>
        <v>820.25</v>
      </c>
      <c r="I80" s="17">
        <f t="shared" si="13"/>
        <v>820.25</v>
      </c>
      <c r="J80" s="15">
        <v>6.85</v>
      </c>
      <c r="K80" s="10">
        <f t="shared" si="14"/>
        <v>6.85</v>
      </c>
      <c r="L80" s="88" t="s">
        <v>726</v>
      </c>
      <c r="M80" s="89">
        <v>56.41</v>
      </c>
      <c r="N80" s="17">
        <f t="shared" si="9"/>
        <v>77.732979999999984</v>
      </c>
      <c r="O80" s="17">
        <f t="shared" si="10"/>
        <v>532.47091299999988</v>
      </c>
      <c r="P80" s="17">
        <f t="shared" si="1"/>
        <v>532.47091299999988</v>
      </c>
      <c r="Q80" s="17">
        <f t="shared" si="11"/>
        <v>1352.7209129999999</v>
      </c>
      <c r="R80" s="49"/>
    </row>
    <row r="81" spans="2:19" s="12" customFormat="1" x14ac:dyDescent="0.25">
      <c r="B81" s="48" t="str">
        <f>IF(F81&lt;&gt;"",1+MAX($B$22:B80),"")</f>
        <v/>
      </c>
      <c r="C81" s="52"/>
      <c r="D81" s="8"/>
      <c r="E81" s="23"/>
      <c r="F81" s="39"/>
      <c r="G81" s="17"/>
      <c r="H81" s="17">
        <f t="shared" si="12"/>
        <v>0</v>
      </c>
      <c r="I81" s="17">
        <f t="shared" si="13"/>
        <v>0</v>
      </c>
      <c r="J81" s="15"/>
      <c r="K81" s="10">
        <f t="shared" si="14"/>
        <v>0</v>
      </c>
      <c r="L81" s="10"/>
      <c r="M81" s="17"/>
      <c r="N81" s="17">
        <f t="shared" si="9"/>
        <v>0</v>
      </c>
      <c r="O81" s="17">
        <f t="shared" si="10"/>
        <v>0</v>
      </c>
      <c r="P81" s="17">
        <f t="shared" si="1"/>
        <v>0</v>
      </c>
      <c r="Q81" s="17">
        <f t="shared" si="11"/>
        <v>0</v>
      </c>
      <c r="R81" s="49"/>
    </row>
    <row r="82" spans="2:19" x14ac:dyDescent="0.25">
      <c r="B82" s="65" t="str">
        <f>IF(F82&lt;&gt;"",1+MAX($B$22:B81),"")</f>
        <v/>
      </c>
      <c r="C82" s="66"/>
      <c r="D82" s="67" t="s">
        <v>213</v>
      </c>
      <c r="E82" s="23"/>
      <c r="F82" s="39"/>
      <c r="G82" s="17"/>
      <c r="H82" s="17">
        <f t="shared" si="12"/>
        <v>0</v>
      </c>
      <c r="I82" s="17">
        <f t="shared" si="13"/>
        <v>0</v>
      </c>
      <c r="J82" s="15"/>
      <c r="K82" s="10">
        <f t="shared" si="14"/>
        <v>0</v>
      </c>
      <c r="L82" s="10"/>
      <c r="M82" s="17"/>
      <c r="N82" s="17">
        <f t="shared" si="9"/>
        <v>0</v>
      </c>
      <c r="O82" s="17">
        <f t="shared" si="10"/>
        <v>0</v>
      </c>
      <c r="P82" s="17">
        <f t="shared" si="1"/>
        <v>0</v>
      </c>
      <c r="Q82" s="17">
        <f t="shared" si="11"/>
        <v>0</v>
      </c>
      <c r="R82" s="49"/>
    </row>
    <row r="83" spans="2:19" x14ac:dyDescent="0.25">
      <c r="B83" s="48">
        <f>IF(F83&lt;&gt;"",1+MAX($B$22:B82),"")</f>
        <v>35</v>
      </c>
      <c r="C83" s="52" t="s">
        <v>223</v>
      </c>
      <c r="D83" s="8" t="s">
        <v>214</v>
      </c>
      <c r="E83" s="23" t="s">
        <v>94</v>
      </c>
      <c r="F83" s="39">
        <v>95</v>
      </c>
      <c r="G83" s="17">
        <v>3.26</v>
      </c>
      <c r="H83" s="17">
        <f t="shared" si="12"/>
        <v>3.1458999999999997</v>
      </c>
      <c r="I83" s="17">
        <f t="shared" si="13"/>
        <v>298.86049999999994</v>
      </c>
      <c r="J83" s="15">
        <v>9.6000000000000002E-2</v>
      </c>
      <c r="K83" s="10">
        <f t="shared" si="14"/>
        <v>9.120000000000001</v>
      </c>
      <c r="L83" s="88" t="s">
        <v>727</v>
      </c>
      <c r="M83" s="89">
        <v>47.02</v>
      </c>
      <c r="N83" s="17">
        <f t="shared" si="9"/>
        <v>64.793559999999999</v>
      </c>
      <c r="O83" s="17">
        <f t="shared" si="10"/>
        <v>6.22018176</v>
      </c>
      <c r="P83" s="17">
        <f t="shared" si="1"/>
        <v>590.91726719999997</v>
      </c>
      <c r="Q83" s="17">
        <f t="shared" si="11"/>
        <v>889.77776719999997</v>
      </c>
      <c r="R83" s="49"/>
    </row>
    <row r="84" spans="2:19" s="12" customFormat="1" x14ac:dyDescent="0.25">
      <c r="B84" s="48" t="str">
        <f>IF(F84&lt;&gt;"",1+MAX($B$22:B83),"")</f>
        <v/>
      </c>
      <c r="C84" s="52"/>
      <c r="D84" s="8"/>
      <c r="E84" s="23"/>
      <c r="F84" s="39"/>
      <c r="G84" s="17"/>
      <c r="H84" s="17">
        <f t="shared" si="12"/>
        <v>0</v>
      </c>
      <c r="I84" s="17">
        <f t="shared" si="13"/>
        <v>0</v>
      </c>
      <c r="J84" s="15"/>
      <c r="K84" s="10">
        <f t="shared" si="14"/>
        <v>0</v>
      </c>
      <c r="L84" s="10"/>
      <c r="M84" s="17"/>
      <c r="N84" s="17">
        <f t="shared" si="9"/>
        <v>0</v>
      </c>
      <c r="O84" s="17">
        <f t="shared" si="10"/>
        <v>0</v>
      </c>
      <c r="P84" s="17">
        <f t="shared" si="1"/>
        <v>0</v>
      </c>
      <c r="Q84" s="17">
        <f t="shared" si="11"/>
        <v>0</v>
      </c>
      <c r="R84" s="49"/>
    </row>
    <row r="85" spans="2:19" x14ac:dyDescent="0.25">
      <c r="B85" s="65" t="str">
        <f>IF(F85&lt;&gt;"",1+MAX($B$22:B84),"")</f>
        <v/>
      </c>
      <c r="C85" s="66"/>
      <c r="D85" s="67" t="s">
        <v>219</v>
      </c>
      <c r="E85" s="23"/>
      <c r="F85" s="39"/>
      <c r="G85" s="17"/>
      <c r="H85" s="17">
        <f t="shared" si="12"/>
        <v>0</v>
      </c>
      <c r="I85" s="17">
        <f t="shared" si="13"/>
        <v>0</v>
      </c>
      <c r="J85" s="15"/>
      <c r="K85" s="10">
        <f t="shared" si="14"/>
        <v>0</v>
      </c>
      <c r="L85" s="10"/>
      <c r="M85" s="17"/>
      <c r="N85" s="17">
        <f t="shared" si="9"/>
        <v>0</v>
      </c>
      <c r="O85" s="17">
        <f t="shared" si="10"/>
        <v>0</v>
      </c>
      <c r="P85" s="17">
        <f t="shared" ref="P85:P102" si="15">F85*O85</f>
        <v>0</v>
      </c>
      <c r="Q85" s="17">
        <f t="shared" si="11"/>
        <v>0</v>
      </c>
      <c r="R85" s="49"/>
    </row>
    <row r="86" spans="2:19" ht="27.6" x14ac:dyDescent="0.25">
      <c r="B86" s="48">
        <f>IF(F86&lt;&gt;"",1+MAX($B$22:B85),"")</f>
        <v>36</v>
      </c>
      <c r="C86" s="52" t="s">
        <v>223</v>
      </c>
      <c r="D86" s="8" t="s">
        <v>220</v>
      </c>
      <c r="E86" s="23" t="s">
        <v>93</v>
      </c>
      <c r="F86" s="39">
        <v>420</v>
      </c>
      <c r="G86" s="17">
        <v>142</v>
      </c>
      <c r="H86" s="17">
        <f>G86*$T$2</f>
        <v>137.03</v>
      </c>
      <c r="I86" s="17">
        <f t="shared" si="13"/>
        <v>57552.6</v>
      </c>
      <c r="J86" s="15">
        <v>4.7949999999999999</v>
      </c>
      <c r="K86" s="10">
        <f t="shared" si="14"/>
        <v>2013.8999999999999</v>
      </c>
      <c r="L86" s="88" t="s">
        <v>723</v>
      </c>
      <c r="M86" s="89">
        <v>52.21</v>
      </c>
      <c r="N86" s="17">
        <f t="shared" si="9"/>
        <v>71.94538</v>
      </c>
      <c r="O86" s="17">
        <f t="shared" si="10"/>
        <v>344.97809710000001</v>
      </c>
      <c r="P86" s="17">
        <f t="shared" si="15"/>
        <v>144890.80078200001</v>
      </c>
      <c r="Q86" s="17">
        <f t="shared" si="11"/>
        <v>202443.40078200001</v>
      </c>
      <c r="R86" s="49"/>
    </row>
    <row r="87" spans="2:19" s="12" customFormat="1" x14ac:dyDescent="0.25">
      <c r="B87" s="48" t="str">
        <f>IF(F87&lt;&gt;"",1+MAX($B$22:B86),"")</f>
        <v/>
      </c>
      <c r="C87" s="52"/>
      <c r="D87" s="8"/>
      <c r="E87" s="23"/>
      <c r="F87" s="39"/>
      <c r="G87" s="17"/>
      <c r="H87" s="17">
        <f t="shared" si="12"/>
        <v>0</v>
      </c>
      <c r="I87" s="17">
        <f t="shared" si="13"/>
        <v>0</v>
      </c>
      <c r="J87" s="15"/>
      <c r="K87" s="10">
        <f t="shared" si="14"/>
        <v>0</v>
      </c>
      <c r="L87" s="10"/>
      <c r="M87" s="17"/>
      <c r="N87" s="17">
        <f t="shared" si="9"/>
        <v>0</v>
      </c>
      <c r="O87" s="17">
        <f t="shared" si="10"/>
        <v>0</v>
      </c>
      <c r="P87" s="17">
        <f t="shared" si="15"/>
        <v>0</v>
      </c>
      <c r="Q87" s="17">
        <f t="shared" si="11"/>
        <v>0</v>
      </c>
      <c r="R87" s="49"/>
    </row>
    <row r="88" spans="2:19" x14ac:dyDescent="0.25">
      <c r="B88" s="65" t="str">
        <f>IF(F88&lt;&gt;"",1+MAX($B$22:B87),"")</f>
        <v/>
      </c>
      <c r="C88" s="66"/>
      <c r="D88" s="67" t="s">
        <v>169</v>
      </c>
      <c r="E88" s="23"/>
      <c r="F88" s="39"/>
      <c r="G88" s="17"/>
      <c r="H88" s="17">
        <f t="shared" si="12"/>
        <v>0</v>
      </c>
      <c r="I88" s="17">
        <f t="shared" si="13"/>
        <v>0</v>
      </c>
      <c r="J88" s="15"/>
      <c r="K88" s="10">
        <f t="shared" si="14"/>
        <v>0</v>
      </c>
      <c r="L88" s="10"/>
      <c r="M88" s="17"/>
      <c r="N88" s="17">
        <f t="shared" si="9"/>
        <v>0</v>
      </c>
      <c r="O88" s="17">
        <f t="shared" si="10"/>
        <v>0</v>
      </c>
      <c r="P88" s="17">
        <f t="shared" si="15"/>
        <v>0</v>
      </c>
      <c r="Q88" s="17">
        <f t="shared" si="11"/>
        <v>0</v>
      </c>
      <c r="R88" s="49"/>
    </row>
    <row r="89" spans="2:19" s="12" customFormat="1" x14ac:dyDescent="0.25">
      <c r="B89" s="48">
        <f>IF(F89&lt;&gt;"",1+MAX($B$22:B88),"")</f>
        <v>37</v>
      </c>
      <c r="C89" s="52" t="s">
        <v>223</v>
      </c>
      <c r="D89" s="8" t="s">
        <v>170</v>
      </c>
      <c r="E89" s="23" t="s">
        <v>87</v>
      </c>
      <c r="F89" s="39">
        <f>55160+61110+382+866+15185+210+56-291*10.5*2-102*10.5*2-2520</f>
        <v>122196</v>
      </c>
      <c r="G89" s="17">
        <v>2</v>
      </c>
      <c r="H89" s="17">
        <f t="shared" si="12"/>
        <v>1.93</v>
      </c>
      <c r="I89" s="17">
        <f t="shared" si="13"/>
        <v>235838.28</v>
      </c>
      <c r="J89" s="15">
        <v>3.6999999999999998E-2</v>
      </c>
      <c r="K89" s="10">
        <f t="shared" si="14"/>
        <v>4521.2519999999995</v>
      </c>
      <c r="L89" s="88" t="s">
        <v>728</v>
      </c>
      <c r="M89" s="89">
        <v>53.15</v>
      </c>
      <c r="N89" s="17">
        <f t="shared" si="9"/>
        <v>73.24069999999999</v>
      </c>
      <c r="O89" s="17">
        <f t="shared" si="10"/>
        <v>2.7099058999999994</v>
      </c>
      <c r="P89" s="17">
        <f t="shared" si="15"/>
        <v>331139.66135639994</v>
      </c>
      <c r="Q89" s="17">
        <f t="shared" si="11"/>
        <v>566977.94135639991</v>
      </c>
      <c r="R89" s="49"/>
    </row>
    <row r="90" spans="2:19" s="12" customFormat="1" x14ac:dyDescent="0.25">
      <c r="B90" s="48" t="str">
        <f>IF(F90&lt;&gt;"",1+MAX($B$22:B89),"")</f>
        <v/>
      </c>
      <c r="C90" s="52"/>
      <c r="D90" s="8"/>
      <c r="E90" s="23"/>
      <c r="F90" s="39"/>
      <c r="G90" s="17"/>
      <c r="H90" s="17">
        <f t="shared" si="12"/>
        <v>0</v>
      </c>
      <c r="I90" s="17">
        <f t="shared" si="13"/>
        <v>0</v>
      </c>
      <c r="J90" s="15"/>
      <c r="K90" s="10">
        <f t="shared" si="14"/>
        <v>0</v>
      </c>
      <c r="L90" s="10"/>
      <c r="M90" s="17"/>
      <c r="N90" s="17">
        <f t="shared" si="9"/>
        <v>0</v>
      </c>
      <c r="O90" s="17">
        <f t="shared" si="10"/>
        <v>0</v>
      </c>
      <c r="P90" s="17">
        <f t="shared" si="15"/>
        <v>0</v>
      </c>
      <c r="Q90" s="17">
        <f t="shared" si="11"/>
        <v>0</v>
      </c>
      <c r="R90" s="49"/>
    </row>
    <row r="91" spans="2:19" s="12" customFormat="1" ht="12.75" customHeight="1" x14ac:dyDescent="0.25">
      <c r="B91" s="13" t="str">
        <f>IF(F91&lt;&gt;"",1+MAX($B$22:B90),"")</f>
        <v/>
      </c>
      <c r="C91" s="13" t="s">
        <v>50</v>
      </c>
      <c r="D91" s="6" t="s">
        <v>11</v>
      </c>
      <c r="E91" s="124" t="s">
        <v>72</v>
      </c>
      <c r="F91" s="124"/>
      <c r="G91" s="124"/>
      <c r="H91" s="53">
        <f>SUM(I92:I102)</f>
        <v>14790.536472</v>
      </c>
      <c r="I91" s="7">
        <f t="shared" si="13"/>
        <v>0</v>
      </c>
      <c r="J91" s="7"/>
      <c r="K91" s="123" t="s">
        <v>73</v>
      </c>
      <c r="L91" s="123"/>
      <c r="M91" s="123"/>
      <c r="N91" s="123"/>
      <c r="O91" s="53">
        <f>SUM(P92:P102)</f>
        <v>40294.030691198037</v>
      </c>
      <c r="P91" s="7">
        <f t="shared" si="15"/>
        <v>0</v>
      </c>
      <c r="Q91" s="47">
        <f>SUM(Q92:Q102)</f>
        <v>55084.567163198037</v>
      </c>
      <c r="R91" s="47">
        <f>(Q91)+(H91*$Q$8)+(O91*$Q$9)+(Q91*$Q$10)+($Q$11*((Q91)+(H91*$Q$8)+(O91*$Q$9)+(Q91*$Q$10)))+(Q91*$Q$12)</f>
        <v>78097.267441195072</v>
      </c>
    </row>
    <row r="92" spans="2:19" x14ac:dyDescent="0.25">
      <c r="B92" s="48" t="str">
        <f>IF(F92&lt;&gt;"",1+MAX($B$22:B91),"")</f>
        <v/>
      </c>
      <c r="C92" s="52"/>
      <c r="D92" s="8"/>
      <c r="E92" s="23"/>
      <c r="F92" s="39"/>
      <c r="G92" s="17"/>
      <c r="H92" s="17">
        <f t="shared" ref="H92:H102" si="16">G92*$T$2</f>
        <v>0</v>
      </c>
      <c r="I92" s="17">
        <f t="shared" si="13"/>
        <v>0</v>
      </c>
      <c r="J92" s="15"/>
      <c r="K92" s="10">
        <f t="shared" ref="K92:K102" si="17">F92*J92</f>
        <v>0</v>
      </c>
      <c r="L92" s="10"/>
      <c r="M92" s="17"/>
      <c r="N92" s="17">
        <f t="shared" ref="N92:N102" si="18">M92*$U$2</f>
        <v>0</v>
      </c>
      <c r="O92" s="17">
        <f t="shared" ref="O92:O102" si="19">J92*N92</f>
        <v>0</v>
      </c>
      <c r="P92" s="17">
        <f t="shared" si="15"/>
        <v>0</v>
      </c>
      <c r="Q92" s="17">
        <f t="shared" ref="Q92:Q102" si="20">I92+P92</f>
        <v>0</v>
      </c>
      <c r="R92" s="49"/>
      <c r="S92" s="12"/>
    </row>
    <row r="93" spans="2:19" x14ac:dyDescent="0.25">
      <c r="B93" s="65" t="str">
        <f>IF(F93&lt;&gt;"",1+MAX($B$22:B92),"")</f>
        <v/>
      </c>
      <c r="C93" s="66"/>
      <c r="D93" s="67" t="s">
        <v>85</v>
      </c>
      <c r="E93" s="23"/>
      <c r="F93" s="39"/>
      <c r="G93" s="17"/>
      <c r="H93" s="17">
        <f t="shared" si="16"/>
        <v>0</v>
      </c>
      <c r="I93" s="17">
        <f t="shared" si="13"/>
        <v>0</v>
      </c>
      <c r="J93" s="15"/>
      <c r="K93" s="10">
        <f t="shared" si="17"/>
        <v>0</v>
      </c>
      <c r="L93" s="10"/>
      <c r="M93" s="17"/>
      <c r="N93" s="17">
        <f t="shared" si="18"/>
        <v>0</v>
      </c>
      <c r="O93" s="17">
        <f t="shared" si="19"/>
        <v>0</v>
      </c>
      <c r="P93" s="17">
        <f t="shared" si="15"/>
        <v>0</v>
      </c>
      <c r="Q93" s="17">
        <f t="shared" si="20"/>
        <v>0</v>
      </c>
      <c r="R93" s="49"/>
    </row>
    <row r="94" spans="2:19" x14ac:dyDescent="0.25">
      <c r="B94" s="48">
        <f>IF(F94&lt;&gt;"",1+MAX($B$22:B93),"")</f>
        <v>38</v>
      </c>
      <c r="C94" s="119" t="s">
        <v>296</v>
      </c>
      <c r="D94" s="8" t="s">
        <v>86</v>
      </c>
      <c r="E94" s="23" t="s">
        <v>87</v>
      </c>
      <c r="F94" s="39">
        <v>1240</v>
      </c>
      <c r="G94" s="17">
        <v>4.54</v>
      </c>
      <c r="H94" s="17">
        <f t="shared" si="16"/>
        <v>4.3811</v>
      </c>
      <c r="I94" s="17">
        <f t="shared" si="13"/>
        <v>5432.5640000000003</v>
      </c>
      <c r="J94" s="15">
        <v>0.2</v>
      </c>
      <c r="K94" s="10">
        <f t="shared" si="17"/>
        <v>248</v>
      </c>
      <c r="L94" s="88" t="s">
        <v>729</v>
      </c>
      <c r="M94" s="89">
        <v>46.9</v>
      </c>
      <c r="N94" s="17">
        <f t="shared" si="18"/>
        <v>64.628199999999993</v>
      </c>
      <c r="O94" s="17">
        <f t="shared" si="19"/>
        <v>12.92564</v>
      </c>
      <c r="P94" s="17">
        <f t="shared" si="15"/>
        <v>16027.793599999999</v>
      </c>
      <c r="Q94" s="17">
        <f t="shared" si="20"/>
        <v>21460.357599999999</v>
      </c>
      <c r="R94" s="49"/>
    </row>
    <row r="95" spans="2:19" x14ac:dyDescent="0.25">
      <c r="B95" s="48">
        <f>IF(F95&lt;&gt;"",1+MAX($B$22:B94),"")</f>
        <v>39</v>
      </c>
      <c r="C95" s="119"/>
      <c r="D95" s="73" t="s">
        <v>88</v>
      </c>
      <c r="E95" s="23" t="s">
        <v>89</v>
      </c>
      <c r="F95" s="68">
        <f>(F94/100)*1.12</f>
        <v>13.888000000000002</v>
      </c>
      <c r="G95" s="17">
        <v>144.44999999999999</v>
      </c>
      <c r="H95" s="17">
        <f t="shared" si="16"/>
        <v>139.39424999999997</v>
      </c>
      <c r="I95" s="17">
        <f t="shared" si="13"/>
        <v>1935.9073439999997</v>
      </c>
      <c r="J95" s="15">
        <v>2.194</v>
      </c>
      <c r="K95" s="10">
        <f t="shared" si="17"/>
        <v>30.470272000000001</v>
      </c>
      <c r="L95" s="88" t="s">
        <v>730</v>
      </c>
      <c r="M95" s="89">
        <v>53.03</v>
      </c>
      <c r="N95" s="17">
        <f t="shared" si="18"/>
        <v>73.075339999999997</v>
      </c>
      <c r="O95" s="17">
        <f t="shared" si="19"/>
        <v>160.32729595999999</v>
      </c>
      <c r="P95" s="17">
        <f t="shared" si="15"/>
        <v>2226.6254862924802</v>
      </c>
      <c r="Q95" s="17">
        <f t="shared" si="20"/>
        <v>4162.53283029248</v>
      </c>
      <c r="R95" s="49"/>
    </row>
    <row r="96" spans="2:19" x14ac:dyDescent="0.25">
      <c r="B96" s="48">
        <f>IF(F96&lt;&gt;"",1+MAX($B$22:B95),"")</f>
        <v>40</v>
      </c>
      <c r="C96" s="119"/>
      <c r="D96" s="73" t="s">
        <v>90</v>
      </c>
      <c r="E96" s="23" t="s">
        <v>89</v>
      </c>
      <c r="F96" s="68">
        <f>((F94*0.67)*0.25)/27</f>
        <v>7.6925925925925931</v>
      </c>
      <c r="G96" s="17">
        <v>167.4</v>
      </c>
      <c r="H96" s="17">
        <f t="shared" si="16"/>
        <v>161.541</v>
      </c>
      <c r="I96" s="17">
        <f t="shared" si="13"/>
        <v>1242.6691000000001</v>
      </c>
      <c r="J96" s="15">
        <v>1.1910000000000001</v>
      </c>
      <c r="K96" s="10">
        <f t="shared" si="17"/>
        <v>9.1618777777777787</v>
      </c>
      <c r="L96" s="88" t="s">
        <v>730</v>
      </c>
      <c r="M96" s="89">
        <v>53.03</v>
      </c>
      <c r="N96" s="17">
        <f t="shared" si="18"/>
        <v>73.075339999999997</v>
      </c>
      <c r="O96" s="17">
        <f t="shared" si="19"/>
        <v>87.032729939999996</v>
      </c>
      <c r="P96" s="17">
        <f t="shared" si="15"/>
        <v>669.50733364955556</v>
      </c>
      <c r="Q96" s="17">
        <f t="shared" si="20"/>
        <v>1912.1764336495557</v>
      </c>
      <c r="R96" s="49"/>
    </row>
    <row r="97" spans="2:19" x14ac:dyDescent="0.25">
      <c r="B97" s="48" t="str">
        <f>IF(F97&lt;&gt;"",1+MAX($B$22:B96),"")</f>
        <v/>
      </c>
      <c r="C97" s="52"/>
      <c r="D97" s="8"/>
      <c r="E97" s="23"/>
      <c r="F97" s="39"/>
      <c r="G97" s="17"/>
      <c r="H97" s="17">
        <f t="shared" si="16"/>
        <v>0</v>
      </c>
      <c r="I97" s="17">
        <f t="shared" si="13"/>
        <v>0</v>
      </c>
      <c r="J97" s="15"/>
      <c r="K97" s="10">
        <f t="shared" si="17"/>
        <v>0</v>
      </c>
      <c r="L97" s="10"/>
      <c r="M97" s="17"/>
      <c r="N97" s="17">
        <f t="shared" si="18"/>
        <v>0</v>
      </c>
      <c r="O97" s="17">
        <f t="shared" si="19"/>
        <v>0</v>
      </c>
      <c r="P97" s="17">
        <f t="shared" si="15"/>
        <v>0</v>
      </c>
      <c r="Q97" s="17">
        <f t="shared" si="20"/>
        <v>0</v>
      </c>
      <c r="R97" s="49"/>
    </row>
    <row r="98" spans="2:19" x14ac:dyDescent="0.25">
      <c r="B98" s="65" t="str">
        <f>IF(F98&lt;&gt;"",1+MAX($B$22:B97),"")</f>
        <v/>
      </c>
      <c r="C98" s="66"/>
      <c r="D98" s="67" t="s">
        <v>91</v>
      </c>
      <c r="E98" s="23"/>
      <c r="F98" s="39"/>
      <c r="G98" s="17"/>
      <c r="H98" s="17">
        <f t="shared" si="16"/>
        <v>0</v>
      </c>
      <c r="I98" s="17">
        <f t="shared" si="13"/>
        <v>0</v>
      </c>
      <c r="J98" s="15"/>
      <c r="K98" s="10">
        <f t="shared" si="17"/>
        <v>0</v>
      </c>
      <c r="L98" s="10"/>
      <c r="M98" s="17"/>
      <c r="N98" s="17">
        <f t="shared" si="18"/>
        <v>0</v>
      </c>
      <c r="O98" s="17">
        <f t="shared" si="19"/>
        <v>0</v>
      </c>
      <c r="P98" s="17">
        <f t="shared" si="15"/>
        <v>0</v>
      </c>
      <c r="Q98" s="17">
        <f t="shared" si="20"/>
        <v>0</v>
      </c>
      <c r="R98" s="49"/>
    </row>
    <row r="99" spans="2:19" x14ac:dyDescent="0.25">
      <c r="B99" s="48" t="str">
        <f>IF(F99&lt;&gt;"",1+MAX($B$22:B98),"")</f>
        <v/>
      </c>
      <c r="C99" s="52"/>
      <c r="D99" s="8"/>
      <c r="E99" s="23"/>
      <c r="F99" s="39"/>
      <c r="G99" s="17"/>
      <c r="H99" s="17">
        <f t="shared" si="16"/>
        <v>0</v>
      </c>
      <c r="I99" s="17">
        <f t="shared" si="13"/>
        <v>0</v>
      </c>
      <c r="J99" s="15"/>
      <c r="K99" s="10">
        <f t="shared" si="17"/>
        <v>0</v>
      </c>
      <c r="L99" s="10"/>
      <c r="M99" s="17"/>
      <c r="N99" s="17">
        <f t="shared" si="18"/>
        <v>0</v>
      </c>
      <c r="O99" s="17">
        <f t="shared" si="19"/>
        <v>0</v>
      </c>
      <c r="P99" s="17">
        <f t="shared" si="15"/>
        <v>0</v>
      </c>
      <c r="Q99" s="17">
        <f t="shared" si="20"/>
        <v>0</v>
      </c>
      <c r="R99" s="49"/>
    </row>
    <row r="100" spans="2:19" x14ac:dyDescent="0.25">
      <c r="B100" s="48" t="str">
        <f>IF(F100&lt;&gt;"",1+MAX($B$22:B99),"")</f>
        <v/>
      </c>
      <c r="C100" s="52"/>
      <c r="D100" s="51" t="s">
        <v>92</v>
      </c>
      <c r="E100" s="23"/>
      <c r="F100" s="39"/>
      <c r="G100" s="17"/>
      <c r="H100" s="17">
        <f t="shared" si="16"/>
        <v>0</v>
      </c>
      <c r="I100" s="17">
        <f t="shared" si="13"/>
        <v>0</v>
      </c>
      <c r="J100" s="15"/>
      <c r="K100" s="10">
        <f t="shared" si="17"/>
        <v>0</v>
      </c>
      <c r="L100" s="10"/>
      <c r="M100" s="17"/>
      <c r="N100" s="17">
        <f t="shared" si="18"/>
        <v>0</v>
      </c>
      <c r="O100" s="17">
        <f t="shared" si="19"/>
        <v>0</v>
      </c>
      <c r="P100" s="17">
        <f t="shared" si="15"/>
        <v>0</v>
      </c>
      <c r="Q100" s="17">
        <f t="shared" si="20"/>
        <v>0</v>
      </c>
      <c r="R100" s="49"/>
    </row>
    <row r="101" spans="2:19" ht="27.6" x14ac:dyDescent="0.25">
      <c r="B101" s="48">
        <f>IF(F101&lt;&gt;"",1+MAX($B$22:B100),"")</f>
        <v>41</v>
      </c>
      <c r="C101" s="52" t="s">
        <v>297</v>
      </c>
      <c r="D101" s="8" t="s">
        <v>298</v>
      </c>
      <c r="E101" s="23" t="s">
        <v>87</v>
      </c>
      <c r="F101" s="39">
        <v>965.84</v>
      </c>
      <c r="G101" s="17">
        <v>6.63</v>
      </c>
      <c r="H101" s="17">
        <f t="shared" si="16"/>
        <v>6.3979499999999998</v>
      </c>
      <c r="I101" s="17">
        <f t="shared" si="13"/>
        <v>6179.3960280000001</v>
      </c>
      <c r="J101" s="15">
        <v>0.33500000000000002</v>
      </c>
      <c r="K101" s="10">
        <f t="shared" si="17"/>
        <v>323.55640000000005</v>
      </c>
      <c r="L101" s="88" t="s">
        <v>731</v>
      </c>
      <c r="M101" s="89">
        <v>47.93</v>
      </c>
      <c r="N101" s="17">
        <f t="shared" si="18"/>
        <v>66.047539999999998</v>
      </c>
      <c r="O101" s="17">
        <f t="shared" si="19"/>
        <v>22.125925900000002</v>
      </c>
      <c r="P101" s="17">
        <f t="shared" si="15"/>
        <v>21370.104271256001</v>
      </c>
      <c r="Q101" s="17">
        <f t="shared" si="20"/>
        <v>27549.500299256</v>
      </c>
      <c r="R101" s="49"/>
    </row>
    <row r="102" spans="2:19" x14ac:dyDescent="0.25">
      <c r="B102" s="48" t="str">
        <f>IF(F102&lt;&gt;"",1+MAX($B$22:B101),"")</f>
        <v/>
      </c>
      <c r="C102" s="52"/>
      <c r="D102" s="8"/>
      <c r="E102" s="23"/>
      <c r="F102" s="39"/>
      <c r="G102" s="17"/>
      <c r="H102" s="17">
        <f t="shared" si="16"/>
        <v>0</v>
      </c>
      <c r="I102" s="17">
        <f t="shared" si="13"/>
        <v>0</v>
      </c>
      <c r="J102" s="15"/>
      <c r="K102" s="10">
        <f t="shared" si="17"/>
        <v>0</v>
      </c>
      <c r="L102" s="10"/>
      <c r="M102" s="17"/>
      <c r="N102" s="17">
        <f t="shared" si="18"/>
        <v>0</v>
      </c>
      <c r="O102" s="17">
        <f t="shared" si="19"/>
        <v>0</v>
      </c>
      <c r="P102" s="17">
        <f t="shared" si="15"/>
        <v>0</v>
      </c>
      <c r="Q102" s="17">
        <f t="shared" si="20"/>
        <v>0</v>
      </c>
      <c r="R102" s="49"/>
      <c r="S102" s="12"/>
    </row>
    <row r="103" spans="2:19" s="12" customFormat="1" ht="12.75" customHeight="1" x14ac:dyDescent="0.25">
      <c r="B103" s="13" t="str">
        <f>IF(F103&lt;&gt;"",1+MAX($B$22:B102),"")</f>
        <v/>
      </c>
      <c r="C103" s="13" t="s">
        <v>51</v>
      </c>
      <c r="D103" s="6" t="s">
        <v>12</v>
      </c>
      <c r="E103" s="124" t="s">
        <v>72</v>
      </c>
      <c r="F103" s="124"/>
      <c r="G103" s="124"/>
      <c r="H103" s="53">
        <f>SUM(I104:I118)</f>
        <v>59925.013899999998</v>
      </c>
      <c r="I103" s="7">
        <f>F103*H103</f>
        <v>0</v>
      </c>
      <c r="J103" s="7"/>
      <c r="K103" s="123" t="s">
        <v>73</v>
      </c>
      <c r="L103" s="123"/>
      <c r="M103" s="123"/>
      <c r="N103" s="123"/>
      <c r="O103" s="53">
        <f>SUM(P104:P118)</f>
        <v>28174.787583181198</v>
      </c>
      <c r="P103" s="7">
        <f>F103*O103</f>
        <v>0</v>
      </c>
      <c r="Q103" s="47">
        <f>SUM(Q104:Q118)</f>
        <v>88099.801483181203</v>
      </c>
      <c r="R103" s="47">
        <f>(Q103)+(H103*$Q$8)+(O103*$Q$9)+(Q103*$Q$10)+($Q$11*((Q103)+(H103*$Q$8)+(O103*$Q$9)+(Q103*$Q$10)))+(Q103*$Q$12)</f>
        <v>123658.55428870095</v>
      </c>
    </row>
    <row r="104" spans="2:19" x14ac:dyDescent="0.25">
      <c r="B104" s="48" t="str">
        <f>IF(F104&lt;&gt;"",1+MAX($B$22:B103),"")</f>
        <v/>
      </c>
      <c r="C104" s="52"/>
      <c r="D104" s="8"/>
      <c r="E104" s="23"/>
      <c r="F104" s="39"/>
      <c r="G104" s="17"/>
      <c r="H104" s="17">
        <f t="shared" ref="H104:H118" si="21">G104*$T$2</f>
        <v>0</v>
      </c>
      <c r="I104" s="17">
        <f t="shared" ref="I104:I118" si="22">F104*H104</f>
        <v>0</v>
      </c>
      <c r="J104" s="15"/>
      <c r="K104" s="10">
        <f t="shared" ref="K104:K118" si="23">F104*J104</f>
        <v>0</v>
      </c>
      <c r="L104" s="10"/>
      <c r="M104" s="17"/>
      <c r="N104" s="17">
        <f t="shared" ref="N104:N118" si="24">M104*$U$2</f>
        <v>0</v>
      </c>
      <c r="O104" s="17">
        <f t="shared" ref="O104:O118" si="25">J104*N104</f>
        <v>0</v>
      </c>
      <c r="P104" s="17">
        <f t="shared" ref="P104:P118" si="26">F104*O104</f>
        <v>0</v>
      </c>
      <c r="Q104" s="17">
        <f t="shared" ref="Q104:Q118" si="27">I104+P104</f>
        <v>0</v>
      </c>
      <c r="R104" s="49"/>
      <c r="S104" s="12"/>
    </row>
    <row r="105" spans="2:19" x14ac:dyDescent="0.25">
      <c r="B105" s="65" t="str">
        <f>IF(F105&lt;&gt;"",1+MAX($B$22:B104),"")</f>
        <v/>
      </c>
      <c r="C105" s="66"/>
      <c r="D105" s="67" t="s">
        <v>224</v>
      </c>
      <c r="E105" s="23"/>
      <c r="F105" s="39"/>
      <c r="G105" s="17"/>
      <c r="H105" s="17">
        <f t="shared" si="21"/>
        <v>0</v>
      </c>
      <c r="I105" s="17">
        <f t="shared" si="22"/>
        <v>0</v>
      </c>
      <c r="J105" s="15"/>
      <c r="K105" s="10">
        <f t="shared" si="23"/>
        <v>0</v>
      </c>
      <c r="L105" s="10"/>
      <c r="M105" s="17"/>
      <c r="N105" s="17">
        <f t="shared" si="24"/>
        <v>0</v>
      </c>
      <c r="O105" s="17">
        <f t="shared" si="25"/>
        <v>0</v>
      </c>
      <c r="P105" s="17">
        <f t="shared" si="26"/>
        <v>0</v>
      </c>
      <c r="Q105" s="17">
        <f t="shared" si="27"/>
        <v>0</v>
      </c>
      <c r="R105" s="49"/>
    </row>
    <row r="106" spans="2:19" x14ac:dyDescent="0.25">
      <c r="B106" s="48">
        <f>IF(F106&lt;&gt;"",1+MAX($B$22:B105),"")</f>
        <v>42</v>
      </c>
      <c r="C106" s="52" t="s">
        <v>223</v>
      </c>
      <c r="D106" s="8" t="s">
        <v>224</v>
      </c>
      <c r="E106" s="23" t="s">
        <v>94</v>
      </c>
      <c r="F106" s="39">
        <v>18</v>
      </c>
      <c r="G106" s="17">
        <v>33</v>
      </c>
      <c r="H106" s="17">
        <f t="shared" si="21"/>
        <v>31.844999999999999</v>
      </c>
      <c r="I106" s="17">
        <f t="shared" si="22"/>
        <v>573.21</v>
      </c>
      <c r="J106" s="15">
        <f>0.094*2</f>
        <v>0.188</v>
      </c>
      <c r="K106" s="10">
        <f t="shared" si="23"/>
        <v>3.3839999999999999</v>
      </c>
      <c r="L106" s="88" t="s">
        <v>732</v>
      </c>
      <c r="M106" s="89">
        <v>87.43</v>
      </c>
      <c r="N106" s="17">
        <f t="shared" si="24"/>
        <v>120.47854</v>
      </c>
      <c r="O106" s="17">
        <f t="shared" si="25"/>
        <v>22.649965519999999</v>
      </c>
      <c r="P106" s="17">
        <f t="shared" si="26"/>
        <v>407.69937935999997</v>
      </c>
      <c r="Q106" s="17">
        <f t="shared" si="27"/>
        <v>980.90937936</v>
      </c>
      <c r="R106" s="49"/>
    </row>
    <row r="107" spans="2:19" x14ac:dyDescent="0.25">
      <c r="B107" s="48" t="str">
        <f>IF(F107&lt;&gt;"",1+MAX($B$22:B106),"")</f>
        <v/>
      </c>
      <c r="C107" s="52"/>
      <c r="D107" s="8"/>
      <c r="E107" s="23"/>
      <c r="F107" s="39"/>
      <c r="G107" s="17"/>
      <c r="H107" s="17">
        <f t="shared" si="21"/>
        <v>0</v>
      </c>
      <c r="I107" s="17">
        <f t="shared" si="22"/>
        <v>0</v>
      </c>
      <c r="J107" s="15"/>
      <c r="K107" s="10">
        <f t="shared" si="23"/>
        <v>0</v>
      </c>
      <c r="L107" s="10"/>
      <c r="M107" s="17"/>
      <c r="N107" s="17">
        <f t="shared" si="24"/>
        <v>0</v>
      </c>
      <c r="O107" s="17">
        <f t="shared" si="25"/>
        <v>0</v>
      </c>
      <c r="P107" s="17">
        <f t="shared" si="26"/>
        <v>0</v>
      </c>
      <c r="Q107" s="17">
        <f t="shared" si="27"/>
        <v>0</v>
      </c>
      <c r="R107" s="49"/>
    </row>
    <row r="108" spans="2:19" x14ac:dyDescent="0.25">
      <c r="B108" s="65" t="str">
        <f>IF(F108&lt;&gt;"",1+MAX($B$22:B107),"")</f>
        <v/>
      </c>
      <c r="C108" s="66"/>
      <c r="D108" s="67" t="s">
        <v>173</v>
      </c>
      <c r="E108" s="23"/>
      <c r="F108" s="39"/>
      <c r="G108" s="17"/>
      <c r="H108" s="17">
        <f t="shared" si="21"/>
        <v>0</v>
      </c>
      <c r="I108" s="17">
        <f t="shared" si="22"/>
        <v>0</v>
      </c>
      <c r="J108" s="15"/>
      <c r="K108" s="10">
        <f t="shared" si="23"/>
        <v>0</v>
      </c>
      <c r="L108" s="10"/>
      <c r="M108" s="17"/>
      <c r="N108" s="17">
        <f t="shared" si="24"/>
        <v>0</v>
      </c>
      <c r="O108" s="17">
        <f t="shared" si="25"/>
        <v>0</v>
      </c>
      <c r="P108" s="17">
        <f t="shared" si="26"/>
        <v>0</v>
      </c>
      <c r="Q108" s="17">
        <f t="shared" si="27"/>
        <v>0</v>
      </c>
      <c r="R108" s="49"/>
    </row>
    <row r="109" spans="2:19" ht="27.6" x14ac:dyDescent="0.25">
      <c r="B109" s="48">
        <f>IF(F109&lt;&gt;"",1+MAX($B$22:B108),"")</f>
        <v>43</v>
      </c>
      <c r="C109" s="52" t="s">
        <v>299</v>
      </c>
      <c r="D109" s="8" t="s">
        <v>300</v>
      </c>
      <c r="E109" s="23" t="s">
        <v>94</v>
      </c>
      <c r="F109" s="39">
        <v>50.68</v>
      </c>
      <c r="G109" s="17">
        <v>49</v>
      </c>
      <c r="H109" s="17">
        <f t="shared" si="21"/>
        <v>47.284999999999997</v>
      </c>
      <c r="I109" s="17">
        <f t="shared" si="22"/>
        <v>2396.4037999999996</v>
      </c>
      <c r="J109" s="15">
        <v>0.217</v>
      </c>
      <c r="K109" s="10">
        <f t="shared" si="23"/>
        <v>10.99756</v>
      </c>
      <c r="L109" s="88" t="s">
        <v>733</v>
      </c>
      <c r="M109" s="89">
        <v>62.74</v>
      </c>
      <c r="N109" s="17">
        <f t="shared" si="24"/>
        <v>86.455719999999999</v>
      </c>
      <c r="O109" s="17">
        <f t="shared" si="25"/>
        <v>18.760891239999999</v>
      </c>
      <c r="P109" s="17">
        <f t="shared" si="26"/>
        <v>950.80196804319996</v>
      </c>
      <c r="Q109" s="17">
        <f t="shared" si="27"/>
        <v>3347.2057680431994</v>
      </c>
      <c r="R109" s="49"/>
    </row>
    <row r="110" spans="2:19" x14ac:dyDescent="0.25">
      <c r="B110" s="48" t="str">
        <f>IF(F110&lt;&gt;"",1+MAX($B$22:B109),"")</f>
        <v/>
      </c>
      <c r="C110" s="52"/>
      <c r="D110" s="8"/>
      <c r="E110" s="23"/>
      <c r="F110" s="39"/>
      <c r="G110" s="17"/>
      <c r="H110" s="17">
        <f t="shared" si="21"/>
        <v>0</v>
      </c>
      <c r="I110" s="17">
        <f t="shared" si="22"/>
        <v>0</v>
      </c>
      <c r="J110" s="15"/>
      <c r="K110" s="10">
        <f t="shared" si="23"/>
        <v>0</v>
      </c>
      <c r="L110" s="10"/>
      <c r="M110" s="17"/>
      <c r="N110" s="17">
        <f t="shared" si="24"/>
        <v>0</v>
      </c>
      <c r="O110" s="17">
        <f t="shared" si="25"/>
        <v>0</v>
      </c>
      <c r="P110" s="17">
        <f t="shared" si="26"/>
        <v>0</v>
      </c>
      <c r="Q110" s="17">
        <f t="shared" si="27"/>
        <v>0</v>
      </c>
      <c r="R110" s="49"/>
    </row>
    <row r="111" spans="2:19" x14ac:dyDescent="0.25">
      <c r="B111" s="65" t="str">
        <f>IF(F111&lt;&gt;"",1+MAX($B$22:B110),"")</f>
        <v/>
      </c>
      <c r="C111" s="66"/>
      <c r="D111" s="67" t="s">
        <v>304</v>
      </c>
      <c r="E111" s="23"/>
      <c r="F111" s="39"/>
      <c r="G111" s="17"/>
      <c r="H111" s="17">
        <f t="shared" si="21"/>
        <v>0</v>
      </c>
      <c r="I111" s="17">
        <f t="shared" si="22"/>
        <v>0</v>
      </c>
      <c r="J111" s="15"/>
      <c r="K111" s="10">
        <f t="shared" si="23"/>
        <v>0</v>
      </c>
      <c r="L111" s="10"/>
      <c r="M111" s="17"/>
      <c r="N111" s="17">
        <f t="shared" si="24"/>
        <v>0</v>
      </c>
      <c r="O111" s="17">
        <f t="shared" si="25"/>
        <v>0</v>
      </c>
      <c r="P111" s="17">
        <f t="shared" si="26"/>
        <v>0</v>
      </c>
      <c r="Q111" s="17">
        <f t="shared" si="27"/>
        <v>0</v>
      </c>
      <c r="R111" s="49"/>
    </row>
    <row r="112" spans="2:19" x14ac:dyDescent="0.25">
      <c r="B112" s="48">
        <f>IF(F112&lt;&gt;"",1+MAX($B$22:B111),"")</f>
        <v>44</v>
      </c>
      <c r="C112" s="119" t="s">
        <v>301</v>
      </c>
      <c r="D112" s="8" t="s">
        <v>302</v>
      </c>
      <c r="E112" s="23" t="s">
        <v>94</v>
      </c>
      <c r="F112" s="39">
        <v>397.18</v>
      </c>
      <c r="G112" s="17">
        <v>41.5</v>
      </c>
      <c r="H112" s="17">
        <f t="shared" si="21"/>
        <v>40.047499999999999</v>
      </c>
      <c r="I112" s="17">
        <f t="shared" si="22"/>
        <v>15906.066049999999</v>
      </c>
      <c r="J112" s="15">
        <v>0.217</v>
      </c>
      <c r="K112" s="10">
        <f t="shared" si="23"/>
        <v>86.188060000000007</v>
      </c>
      <c r="L112" s="88" t="s">
        <v>733</v>
      </c>
      <c r="M112" s="89">
        <v>62.74</v>
      </c>
      <c r="N112" s="17">
        <f t="shared" si="24"/>
        <v>86.455719999999999</v>
      </c>
      <c r="O112" s="17">
        <f t="shared" si="25"/>
        <v>18.760891239999999</v>
      </c>
      <c r="P112" s="17">
        <f t="shared" si="26"/>
        <v>7451.4507827032003</v>
      </c>
      <c r="Q112" s="17">
        <f t="shared" si="27"/>
        <v>23357.516832703201</v>
      </c>
      <c r="R112" s="49"/>
    </row>
    <row r="113" spans="2:19" x14ac:dyDescent="0.25">
      <c r="B113" s="48">
        <f>IF(F113&lt;&gt;"",1+MAX($B$22:B112),"")</f>
        <v>45</v>
      </c>
      <c r="C113" s="119"/>
      <c r="D113" s="8" t="s">
        <v>303</v>
      </c>
      <c r="E113" s="23" t="s">
        <v>94</v>
      </c>
      <c r="F113" s="39">
        <v>727.81</v>
      </c>
      <c r="G113" s="17">
        <v>27</v>
      </c>
      <c r="H113" s="17">
        <f>G113*$T$2</f>
        <v>26.055</v>
      </c>
      <c r="I113" s="17">
        <f>F113*H113</f>
        <v>18963.089549999997</v>
      </c>
      <c r="J113" s="15">
        <v>0.13900000000000001</v>
      </c>
      <c r="K113" s="10">
        <f>F113*J113</f>
        <v>101.16558999999999</v>
      </c>
      <c r="L113" s="88" t="s">
        <v>733</v>
      </c>
      <c r="M113" s="89">
        <v>62.74</v>
      </c>
      <c r="N113" s="17">
        <f t="shared" si="24"/>
        <v>86.455719999999999</v>
      </c>
      <c r="O113" s="17">
        <f t="shared" si="25"/>
        <v>12.01734508</v>
      </c>
      <c r="P113" s="17">
        <f t="shared" si="26"/>
        <v>8746.3439226747996</v>
      </c>
      <c r="Q113" s="17">
        <f t="shared" si="27"/>
        <v>27709.433472674798</v>
      </c>
      <c r="R113" s="49"/>
    </row>
    <row r="114" spans="2:19" x14ac:dyDescent="0.25">
      <c r="B114" s="48" t="str">
        <f>IF(F114&lt;&gt;"",1+MAX($B$22:B113),"")</f>
        <v/>
      </c>
      <c r="C114" s="52"/>
      <c r="D114" s="8"/>
      <c r="E114" s="23"/>
      <c r="F114" s="39"/>
      <c r="G114" s="17"/>
      <c r="H114" s="17">
        <f t="shared" si="21"/>
        <v>0</v>
      </c>
      <c r="I114" s="17">
        <f t="shared" si="22"/>
        <v>0</v>
      </c>
      <c r="J114" s="15"/>
      <c r="K114" s="10">
        <f t="shared" si="23"/>
        <v>0</v>
      </c>
      <c r="L114" s="10"/>
      <c r="M114" s="17"/>
      <c r="N114" s="17">
        <f t="shared" si="24"/>
        <v>0</v>
      </c>
      <c r="O114" s="17">
        <f t="shared" si="25"/>
        <v>0</v>
      </c>
      <c r="P114" s="17">
        <f t="shared" si="26"/>
        <v>0</v>
      </c>
      <c r="Q114" s="17">
        <f t="shared" si="27"/>
        <v>0</v>
      </c>
      <c r="R114" s="49"/>
      <c r="S114" s="12"/>
    </row>
    <row r="115" spans="2:19" x14ac:dyDescent="0.25">
      <c r="B115" s="65" t="str">
        <f>IF(F115&lt;&gt;"",1+MAX($B$22:B114),"")</f>
        <v/>
      </c>
      <c r="C115" s="66"/>
      <c r="D115" s="67" t="s">
        <v>225</v>
      </c>
      <c r="E115" s="23"/>
      <c r="F115" s="39"/>
      <c r="G115" s="17"/>
      <c r="H115" s="17">
        <f t="shared" si="21"/>
        <v>0</v>
      </c>
      <c r="I115" s="17">
        <f t="shared" si="22"/>
        <v>0</v>
      </c>
      <c r="J115" s="15"/>
      <c r="K115" s="10">
        <f t="shared" si="23"/>
        <v>0</v>
      </c>
      <c r="L115" s="10"/>
      <c r="M115" s="17"/>
      <c r="N115" s="17">
        <f t="shared" si="24"/>
        <v>0</v>
      </c>
      <c r="O115" s="17">
        <f t="shared" si="25"/>
        <v>0</v>
      </c>
      <c r="P115" s="17">
        <f t="shared" si="26"/>
        <v>0</v>
      </c>
      <c r="Q115" s="17">
        <f t="shared" si="27"/>
        <v>0</v>
      </c>
      <c r="R115" s="49"/>
    </row>
    <row r="116" spans="2:19" ht="27.6" x14ac:dyDescent="0.25">
      <c r="B116" s="48">
        <f>IF(F116&lt;&gt;"",1+MAX($B$22:B115),"")</f>
        <v>46</v>
      </c>
      <c r="C116" s="119" t="s">
        <v>223</v>
      </c>
      <c r="D116" s="51" t="s">
        <v>226</v>
      </c>
      <c r="E116" s="23" t="s">
        <v>94</v>
      </c>
      <c r="F116" s="39">
        <v>920</v>
      </c>
      <c r="G116" s="17">
        <v>16.585000000000001</v>
      </c>
      <c r="H116" s="17">
        <f t="shared" si="21"/>
        <v>16.004525000000001</v>
      </c>
      <c r="I116" s="17">
        <f t="shared" si="22"/>
        <v>14724.163</v>
      </c>
      <c r="J116" s="15">
        <v>8.8999999999999996E-2</v>
      </c>
      <c r="K116" s="10">
        <f t="shared" si="23"/>
        <v>81.88</v>
      </c>
      <c r="L116" s="88" t="s">
        <v>733</v>
      </c>
      <c r="M116" s="89">
        <v>62.74</v>
      </c>
      <c r="N116" s="17">
        <f t="shared" si="24"/>
        <v>86.455719999999999</v>
      </c>
      <c r="O116" s="17">
        <f t="shared" si="25"/>
        <v>7.6945590799999994</v>
      </c>
      <c r="P116" s="17">
        <f t="shared" si="26"/>
        <v>7078.9943535999992</v>
      </c>
      <c r="Q116" s="17">
        <f t="shared" si="27"/>
        <v>21803.1573536</v>
      </c>
      <c r="R116" s="49"/>
    </row>
    <row r="117" spans="2:19" ht="27.6" x14ac:dyDescent="0.25">
      <c r="B117" s="48">
        <f>IF(F117&lt;&gt;"",1+MAX($B$22:B116),"")</f>
        <v>47</v>
      </c>
      <c r="C117" s="119"/>
      <c r="D117" s="51" t="s">
        <v>226</v>
      </c>
      <c r="E117" s="23" t="s">
        <v>94</v>
      </c>
      <c r="F117" s="39">
        <v>460</v>
      </c>
      <c r="G117" s="17">
        <v>16.585000000000001</v>
      </c>
      <c r="H117" s="17">
        <f t="shared" ref="H117" si="28">G117*$T$2</f>
        <v>16.004525000000001</v>
      </c>
      <c r="I117" s="17">
        <f t="shared" ref="I117" si="29">F117*H117</f>
        <v>7362.0815000000002</v>
      </c>
      <c r="J117" s="15">
        <v>8.8999999999999996E-2</v>
      </c>
      <c r="K117" s="10">
        <f t="shared" ref="K117" si="30">F117*J117</f>
        <v>40.94</v>
      </c>
      <c r="L117" s="88" t="s">
        <v>733</v>
      </c>
      <c r="M117" s="89">
        <v>62.74</v>
      </c>
      <c r="N117" s="17">
        <f t="shared" si="24"/>
        <v>86.455719999999999</v>
      </c>
      <c r="O117" s="17">
        <f t="shared" si="25"/>
        <v>7.6945590799999994</v>
      </c>
      <c r="P117" s="17">
        <f t="shared" si="26"/>
        <v>3539.4971767999996</v>
      </c>
      <c r="Q117" s="17">
        <f t="shared" si="27"/>
        <v>10901.5786768</v>
      </c>
      <c r="R117" s="49"/>
    </row>
    <row r="118" spans="2:19" x14ac:dyDescent="0.25">
      <c r="B118" s="48" t="str">
        <f>IF(F118&lt;&gt;"",1+MAX($B$22:B117),"")</f>
        <v/>
      </c>
      <c r="C118" s="52"/>
      <c r="D118" s="8"/>
      <c r="E118" s="23"/>
      <c r="F118" s="39"/>
      <c r="G118" s="17"/>
      <c r="H118" s="17">
        <f t="shared" si="21"/>
        <v>0</v>
      </c>
      <c r="I118" s="17">
        <f t="shared" si="22"/>
        <v>0</v>
      </c>
      <c r="J118" s="15"/>
      <c r="K118" s="10">
        <f t="shared" si="23"/>
        <v>0</v>
      </c>
      <c r="L118" s="10"/>
      <c r="M118" s="17"/>
      <c r="N118" s="17">
        <f t="shared" si="24"/>
        <v>0</v>
      </c>
      <c r="O118" s="17">
        <f t="shared" si="25"/>
        <v>0</v>
      </c>
      <c r="P118" s="17">
        <f t="shared" si="26"/>
        <v>0</v>
      </c>
      <c r="Q118" s="17">
        <f t="shared" si="27"/>
        <v>0</v>
      </c>
      <c r="R118" s="49"/>
    </row>
    <row r="119" spans="2:19" s="12" customFormat="1" ht="12.75" customHeight="1" x14ac:dyDescent="0.25">
      <c r="B119" s="13" t="str">
        <f>IF(F119&lt;&gt;"",1+MAX($B$22:B118),"")</f>
        <v/>
      </c>
      <c r="C119" s="13" t="s">
        <v>52</v>
      </c>
      <c r="D119" s="6" t="s">
        <v>13</v>
      </c>
      <c r="E119" s="124" t="s">
        <v>72</v>
      </c>
      <c r="F119" s="124"/>
      <c r="G119" s="124"/>
      <c r="H119" s="53">
        <f>SUM(I120:I150)</f>
        <v>391985.7599</v>
      </c>
      <c r="I119" s="7">
        <f>F119*H119</f>
        <v>0</v>
      </c>
      <c r="J119" s="7"/>
      <c r="K119" s="123" t="s">
        <v>73</v>
      </c>
      <c r="L119" s="123"/>
      <c r="M119" s="123"/>
      <c r="N119" s="123"/>
      <c r="O119" s="53">
        <f>SUM(P120:P150)</f>
        <v>242703.56457918999</v>
      </c>
      <c r="P119" s="7">
        <f>F119*O119</f>
        <v>0</v>
      </c>
      <c r="Q119" s="47">
        <f>SUM(Q120:Q150)</f>
        <v>634689.32447918993</v>
      </c>
      <c r="R119" s="47">
        <f>(Q119)+(H119*$Q$8)+(O119*$Q$9)+(Q119*$Q$10)+($Q$11*((Q119)+(H119*$Q$8)+(O119*$Q$9)+(Q119*$Q$10)))+(Q119*$Q$12)</f>
        <v>892227.54752100143</v>
      </c>
    </row>
    <row r="120" spans="2:19" x14ac:dyDescent="0.25">
      <c r="B120" s="48" t="str">
        <f>IF(F120&lt;&gt;"",1+MAX($B$22:B119),"")</f>
        <v/>
      </c>
      <c r="C120" s="52"/>
      <c r="D120" s="8"/>
      <c r="E120" s="23"/>
      <c r="F120" s="39"/>
      <c r="G120" s="17"/>
      <c r="H120" s="17">
        <f t="shared" ref="H120:H150" si="31">G120*$T$2</f>
        <v>0</v>
      </c>
      <c r="I120" s="17">
        <f t="shared" ref="I120:I150" si="32">F120*H120</f>
        <v>0</v>
      </c>
      <c r="J120" s="15"/>
      <c r="K120" s="10">
        <f t="shared" ref="K120:K150" si="33">F120*J120</f>
        <v>0</v>
      </c>
      <c r="L120" s="10"/>
      <c r="M120" s="17"/>
      <c r="N120" s="17">
        <f t="shared" ref="N120:N150" si="34">M120*$U$2</f>
        <v>0</v>
      </c>
      <c r="O120" s="17">
        <f t="shared" ref="O120:O150" si="35">J120*N120</f>
        <v>0</v>
      </c>
      <c r="P120" s="17">
        <f t="shared" ref="P120:P150" si="36">F120*O120</f>
        <v>0</v>
      </c>
      <c r="Q120" s="17">
        <f t="shared" ref="Q120:Q150" si="37">I120+P120</f>
        <v>0</v>
      </c>
      <c r="R120" s="49"/>
      <c r="S120" s="12"/>
    </row>
    <row r="121" spans="2:19" x14ac:dyDescent="0.25">
      <c r="B121" s="65" t="str">
        <f>IF(F121&lt;&gt;"",1+MAX($B$22:B120),"")</f>
        <v/>
      </c>
      <c r="C121" s="66"/>
      <c r="D121" s="67" t="s">
        <v>173</v>
      </c>
      <c r="E121" s="23"/>
      <c r="F121" s="39"/>
      <c r="G121" s="17"/>
      <c r="H121" s="17">
        <f t="shared" si="31"/>
        <v>0</v>
      </c>
      <c r="I121" s="17">
        <f t="shared" si="32"/>
        <v>0</v>
      </c>
      <c r="J121" s="15"/>
      <c r="K121" s="10">
        <f t="shared" si="33"/>
        <v>0</v>
      </c>
      <c r="L121" s="10"/>
      <c r="M121" s="17"/>
      <c r="N121" s="17">
        <f t="shared" si="34"/>
        <v>0</v>
      </c>
      <c r="O121" s="17">
        <f t="shared" si="35"/>
        <v>0</v>
      </c>
      <c r="P121" s="17">
        <f t="shared" si="36"/>
        <v>0</v>
      </c>
      <c r="Q121" s="17">
        <f t="shared" si="37"/>
        <v>0</v>
      </c>
      <c r="R121" s="49"/>
    </row>
    <row r="122" spans="2:19" ht="27.6" x14ac:dyDescent="0.25">
      <c r="B122" s="48">
        <f>IF(F122&lt;&gt;"",1+MAX($B$22:B121),"")</f>
        <v>48</v>
      </c>
      <c r="C122" s="52" t="s">
        <v>299</v>
      </c>
      <c r="D122" s="8" t="s">
        <v>305</v>
      </c>
      <c r="E122" s="23" t="s">
        <v>94</v>
      </c>
      <c r="F122" s="39">
        <v>122.59</v>
      </c>
      <c r="G122" s="17">
        <v>13.7</v>
      </c>
      <c r="H122" s="17">
        <f t="shared" si="31"/>
        <v>13.220499999999999</v>
      </c>
      <c r="I122" s="17">
        <f t="shared" si="32"/>
        <v>1620.7010949999999</v>
      </c>
      <c r="J122" s="15">
        <v>0.15</v>
      </c>
      <c r="K122" s="10">
        <f t="shared" si="33"/>
        <v>18.388500000000001</v>
      </c>
      <c r="L122" s="88" t="s">
        <v>734</v>
      </c>
      <c r="M122" s="89">
        <v>54.23</v>
      </c>
      <c r="N122" s="17">
        <f t="shared" si="34"/>
        <v>74.728939999999994</v>
      </c>
      <c r="O122" s="17">
        <f t="shared" si="35"/>
        <v>11.209340999999998</v>
      </c>
      <c r="P122" s="17">
        <f t="shared" si="36"/>
        <v>1374.1531131899999</v>
      </c>
      <c r="Q122" s="17">
        <f t="shared" si="37"/>
        <v>2994.8542081899996</v>
      </c>
      <c r="R122" s="49"/>
    </row>
    <row r="123" spans="2:19" x14ac:dyDescent="0.25">
      <c r="B123" s="48" t="str">
        <f>IF(F123&lt;&gt;"",1+MAX($B$22:B122),"")</f>
        <v/>
      </c>
      <c r="C123" s="52"/>
      <c r="D123" s="8"/>
      <c r="E123" s="23"/>
      <c r="F123" s="39"/>
      <c r="G123" s="17"/>
      <c r="H123" s="17">
        <f t="shared" si="31"/>
        <v>0</v>
      </c>
      <c r="I123" s="17">
        <f t="shared" si="32"/>
        <v>0</v>
      </c>
      <c r="J123" s="15"/>
      <c r="K123" s="10">
        <f t="shared" si="33"/>
        <v>0</v>
      </c>
      <c r="L123" s="10"/>
      <c r="M123" s="17"/>
      <c r="N123" s="17">
        <f t="shared" si="34"/>
        <v>0</v>
      </c>
      <c r="O123" s="17">
        <f t="shared" si="35"/>
        <v>0</v>
      </c>
      <c r="P123" s="17">
        <f t="shared" si="36"/>
        <v>0</v>
      </c>
      <c r="Q123" s="17">
        <f t="shared" si="37"/>
        <v>0</v>
      </c>
      <c r="R123" s="49"/>
    </row>
    <row r="124" spans="2:19" x14ac:dyDescent="0.25">
      <c r="B124" s="65" t="str">
        <f>IF(F124&lt;&gt;"",1+MAX($B$22:B123),"")</f>
        <v/>
      </c>
      <c r="C124" s="66"/>
      <c r="D124" s="67" t="s">
        <v>96</v>
      </c>
      <c r="E124" s="23"/>
      <c r="F124" s="39"/>
      <c r="G124" s="17"/>
      <c r="H124" s="17">
        <f t="shared" si="31"/>
        <v>0</v>
      </c>
      <c r="I124" s="17">
        <f t="shared" si="32"/>
        <v>0</v>
      </c>
      <c r="J124" s="15"/>
      <c r="K124" s="10">
        <f t="shared" si="33"/>
        <v>0</v>
      </c>
      <c r="L124" s="10"/>
      <c r="M124" s="17"/>
      <c r="N124" s="17">
        <f t="shared" si="34"/>
        <v>0</v>
      </c>
      <c r="O124" s="17">
        <f t="shared" si="35"/>
        <v>0</v>
      </c>
      <c r="P124" s="17">
        <f t="shared" si="36"/>
        <v>0</v>
      </c>
      <c r="Q124" s="17">
        <f t="shared" si="37"/>
        <v>0</v>
      </c>
      <c r="R124" s="49"/>
    </row>
    <row r="125" spans="2:19" x14ac:dyDescent="0.25">
      <c r="B125" s="48">
        <f>IF(F125&lt;&gt;"",1+MAX($B$22:B124),"")</f>
        <v>49</v>
      </c>
      <c r="C125" s="52" t="s">
        <v>306</v>
      </c>
      <c r="D125" s="8" t="s">
        <v>97</v>
      </c>
      <c r="E125" s="23" t="s">
        <v>94</v>
      </c>
      <c r="F125" s="39">
        <f>4685.15*2+119</f>
        <v>9489.2999999999993</v>
      </c>
      <c r="G125" s="17">
        <v>2.95</v>
      </c>
      <c r="H125" s="17">
        <f>G125*$T$2</f>
        <v>2.8467500000000001</v>
      </c>
      <c r="I125" s="17">
        <f>F125*H125</f>
        <v>27013.664774999997</v>
      </c>
      <c r="J125" s="15">
        <v>3.1984948259642522E-2</v>
      </c>
      <c r="K125" s="10">
        <f>F125*J125</f>
        <v>303.51476952022574</v>
      </c>
      <c r="L125" s="88" t="s">
        <v>735</v>
      </c>
      <c r="M125" s="89">
        <v>53.15</v>
      </c>
      <c r="N125" s="17">
        <f t="shared" si="34"/>
        <v>73.24069999999999</v>
      </c>
      <c r="O125" s="17">
        <f t="shared" si="35"/>
        <v>2.3425999999999996</v>
      </c>
      <c r="P125" s="17">
        <f t="shared" si="36"/>
        <v>22229.634179999994</v>
      </c>
      <c r="Q125" s="17">
        <f t="shared" si="37"/>
        <v>49243.298954999991</v>
      </c>
      <c r="R125" s="49"/>
    </row>
    <row r="126" spans="2:19" x14ac:dyDescent="0.25">
      <c r="B126" s="48" t="str">
        <f>IF(F126&lt;&gt;"",1+MAX($B$22:B125),"")</f>
        <v/>
      </c>
      <c r="C126" s="52"/>
      <c r="D126" s="8"/>
      <c r="E126" s="23"/>
      <c r="F126" s="39"/>
      <c r="G126" s="17"/>
      <c r="H126" s="17">
        <f t="shared" si="31"/>
        <v>0</v>
      </c>
      <c r="I126" s="17">
        <f t="shared" si="32"/>
        <v>0</v>
      </c>
      <c r="J126" s="15"/>
      <c r="K126" s="10">
        <f t="shared" si="33"/>
        <v>0</v>
      </c>
      <c r="L126" s="10"/>
      <c r="M126" s="17"/>
      <c r="N126" s="17">
        <f t="shared" si="34"/>
        <v>0</v>
      </c>
      <c r="O126" s="17">
        <f t="shared" si="35"/>
        <v>0</v>
      </c>
      <c r="P126" s="17">
        <f t="shared" si="36"/>
        <v>0</v>
      </c>
      <c r="Q126" s="17">
        <f t="shared" si="37"/>
        <v>0</v>
      </c>
      <c r="R126" s="49"/>
    </row>
    <row r="127" spans="2:19" x14ac:dyDescent="0.25">
      <c r="B127" s="65" t="str">
        <f>IF(F127&lt;&gt;"",1+MAX($B$22:B126),"")</f>
        <v/>
      </c>
      <c r="C127" s="66"/>
      <c r="D127" s="67" t="s">
        <v>179</v>
      </c>
      <c r="E127" s="23"/>
      <c r="F127" s="39"/>
      <c r="G127" s="17"/>
      <c r="H127" s="17">
        <f t="shared" si="31"/>
        <v>0</v>
      </c>
      <c r="I127" s="17">
        <f t="shared" si="32"/>
        <v>0</v>
      </c>
      <c r="J127" s="15"/>
      <c r="K127" s="10">
        <f t="shared" si="33"/>
        <v>0</v>
      </c>
      <c r="L127" s="10"/>
      <c r="M127" s="17"/>
      <c r="N127" s="17">
        <f t="shared" si="34"/>
        <v>0</v>
      </c>
      <c r="O127" s="17">
        <f t="shared" si="35"/>
        <v>0</v>
      </c>
      <c r="P127" s="17">
        <f t="shared" si="36"/>
        <v>0</v>
      </c>
      <c r="Q127" s="17">
        <f t="shared" si="37"/>
        <v>0</v>
      </c>
      <c r="R127" s="49"/>
    </row>
    <row r="128" spans="2:19" x14ac:dyDescent="0.25">
      <c r="B128" s="48" t="str">
        <f>IF(F128&lt;&gt;"",1+MAX($B$22:B127),"")</f>
        <v/>
      </c>
      <c r="C128" s="52"/>
      <c r="D128" s="8"/>
      <c r="E128" s="23"/>
      <c r="F128" s="39"/>
      <c r="G128" s="17"/>
      <c r="H128" s="17">
        <f t="shared" si="31"/>
        <v>0</v>
      </c>
      <c r="I128" s="17">
        <f t="shared" si="32"/>
        <v>0</v>
      </c>
      <c r="J128" s="15"/>
      <c r="K128" s="10">
        <f t="shared" si="33"/>
        <v>0</v>
      </c>
      <c r="L128" s="10"/>
      <c r="M128" s="17"/>
      <c r="N128" s="17">
        <f t="shared" si="34"/>
        <v>0</v>
      </c>
      <c r="O128" s="17">
        <f t="shared" si="35"/>
        <v>0</v>
      </c>
      <c r="P128" s="17">
        <f t="shared" si="36"/>
        <v>0</v>
      </c>
      <c r="Q128" s="17">
        <f t="shared" si="37"/>
        <v>0</v>
      </c>
      <c r="R128" s="49"/>
    </row>
    <row r="129" spans="2:18" ht="12.75" customHeight="1" x14ac:dyDescent="0.25">
      <c r="B129" s="48" t="str">
        <f>IF(F129&lt;&gt;"",1+MAX($B$22:B128),"")</f>
        <v/>
      </c>
      <c r="C129" s="119" t="s">
        <v>307</v>
      </c>
      <c r="D129" s="51" t="s">
        <v>181</v>
      </c>
      <c r="E129" s="23"/>
      <c r="F129" s="39"/>
      <c r="G129" s="17"/>
      <c r="H129" s="17">
        <f t="shared" si="31"/>
        <v>0</v>
      </c>
      <c r="I129" s="17">
        <f t="shared" si="32"/>
        <v>0</v>
      </c>
      <c r="J129" s="15"/>
      <c r="K129" s="10">
        <f t="shared" si="33"/>
        <v>0</v>
      </c>
      <c r="L129" s="10"/>
      <c r="M129" s="17"/>
      <c r="N129" s="17">
        <f t="shared" si="34"/>
        <v>0</v>
      </c>
      <c r="O129" s="17">
        <f t="shared" si="35"/>
        <v>0</v>
      </c>
      <c r="P129" s="17">
        <f t="shared" si="36"/>
        <v>0</v>
      </c>
      <c r="Q129" s="17">
        <f t="shared" si="37"/>
        <v>0</v>
      </c>
      <c r="R129" s="49"/>
    </row>
    <row r="130" spans="2:18" x14ac:dyDescent="0.25">
      <c r="B130" s="48">
        <f>IF(F130&lt;&gt;"",1+MAX($B$22:B129),"")</f>
        <v>50</v>
      </c>
      <c r="C130" s="119"/>
      <c r="D130" s="8" t="s">
        <v>308</v>
      </c>
      <c r="E130" s="23" t="s">
        <v>94</v>
      </c>
      <c r="F130" s="39">
        <f>55.4*5</f>
        <v>277</v>
      </c>
      <c r="G130" s="17">
        <v>207.5</v>
      </c>
      <c r="H130" s="17">
        <f t="shared" si="31"/>
        <v>200.23749999999998</v>
      </c>
      <c r="I130" s="17">
        <f t="shared" si="32"/>
        <v>55465.787499999999</v>
      </c>
      <c r="J130" s="15">
        <v>0.6875</v>
      </c>
      <c r="K130" s="10">
        <f t="shared" si="33"/>
        <v>190.4375</v>
      </c>
      <c r="L130" s="88" t="s">
        <v>728</v>
      </c>
      <c r="M130" s="89">
        <v>53.15</v>
      </c>
      <c r="N130" s="17">
        <f t="shared" si="34"/>
        <v>73.24069999999999</v>
      </c>
      <c r="O130" s="17">
        <f t="shared" si="35"/>
        <v>50.352981249999992</v>
      </c>
      <c r="P130" s="17">
        <f t="shared" si="36"/>
        <v>13947.775806249998</v>
      </c>
      <c r="Q130" s="17">
        <f t="shared" si="37"/>
        <v>69413.563306249998</v>
      </c>
      <c r="R130" s="49"/>
    </row>
    <row r="131" spans="2:18" x14ac:dyDescent="0.25">
      <c r="B131" s="48" t="str">
        <f>IF(F131&lt;&gt;"",1+MAX($B$22:B130),"")</f>
        <v/>
      </c>
      <c r="C131" s="119"/>
      <c r="D131" s="8"/>
      <c r="E131" s="23"/>
      <c r="F131" s="39"/>
      <c r="G131" s="17"/>
      <c r="H131" s="17">
        <f t="shared" si="31"/>
        <v>0</v>
      </c>
      <c r="I131" s="17">
        <f t="shared" si="32"/>
        <v>0</v>
      </c>
      <c r="J131" s="15"/>
      <c r="K131" s="10">
        <f t="shared" si="33"/>
        <v>0</v>
      </c>
      <c r="L131" s="10"/>
      <c r="M131" s="17"/>
      <c r="N131" s="17">
        <f t="shared" si="34"/>
        <v>0</v>
      </c>
      <c r="O131" s="17">
        <f t="shared" si="35"/>
        <v>0</v>
      </c>
      <c r="P131" s="17">
        <f t="shared" si="36"/>
        <v>0</v>
      </c>
      <c r="Q131" s="17">
        <f t="shared" si="37"/>
        <v>0</v>
      </c>
      <c r="R131" s="49"/>
    </row>
    <row r="132" spans="2:18" x14ac:dyDescent="0.25">
      <c r="B132" s="48" t="str">
        <f>IF(F132&lt;&gt;"",1+MAX($B$22:B131),"")</f>
        <v/>
      </c>
      <c r="C132" s="119"/>
      <c r="D132" s="51" t="s">
        <v>180</v>
      </c>
      <c r="E132" s="23"/>
      <c r="F132" s="39"/>
      <c r="G132" s="17"/>
      <c r="H132" s="17">
        <f t="shared" si="31"/>
        <v>0</v>
      </c>
      <c r="I132" s="17">
        <f t="shared" si="32"/>
        <v>0</v>
      </c>
      <c r="J132" s="15"/>
      <c r="K132" s="10">
        <f t="shared" si="33"/>
        <v>0</v>
      </c>
      <c r="L132" s="10"/>
      <c r="M132" s="17"/>
      <c r="N132" s="17">
        <f t="shared" si="34"/>
        <v>0</v>
      </c>
      <c r="O132" s="17">
        <f t="shared" si="35"/>
        <v>0</v>
      </c>
      <c r="P132" s="17">
        <f t="shared" si="36"/>
        <v>0</v>
      </c>
      <c r="Q132" s="17">
        <f t="shared" si="37"/>
        <v>0</v>
      </c>
      <c r="R132" s="49"/>
    </row>
    <row r="133" spans="2:18" x14ac:dyDescent="0.25">
      <c r="B133" s="48">
        <f>IF(F133&lt;&gt;"",1+MAX($B$22:B132),"")</f>
        <v>51</v>
      </c>
      <c r="C133" s="119"/>
      <c r="D133" s="8" t="s">
        <v>309</v>
      </c>
      <c r="E133" s="23" t="s">
        <v>94</v>
      </c>
      <c r="F133" s="39">
        <f>55.4*5</f>
        <v>277</v>
      </c>
      <c r="G133" s="17">
        <v>325</v>
      </c>
      <c r="H133" s="17">
        <f t="shared" si="31"/>
        <v>313.625</v>
      </c>
      <c r="I133" s="17">
        <f t="shared" si="32"/>
        <v>86874.125</v>
      </c>
      <c r="J133" s="15">
        <v>1.298</v>
      </c>
      <c r="K133" s="10">
        <f t="shared" si="33"/>
        <v>359.54599999999999</v>
      </c>
      <c r="L133" s="88" t="s">
        <v>728</v>
      </c>
      <c r="M133" s="89">
        <v>53.15</v>
      </c>
      <c r="N133" s="17">
        <f t="shared" si="34"/>
        <v>73.24069999999999</v>
      </c>
      <c r="O133" s="17">
        <f t="shared" si="35"/>
        <v>95.066428599999995</v>
      </c>
      <c r="P133" s="17">
        <f t="shared" si="36"/>
        <v>26333.4007222</v>
      </c>
      <c r="Q133" s="17">
        <f t="shared" si="37"/>
        <v>113207.52572219999</v>
      </c>
      <c r="R133" s="49"/>
    </row>
    <row r="134" spans="2:18" x14ac:dyDescent="0.25">
      <c r="B134" s="48" t="str">
        <f>IF(F134&lt;&gt;"",1+MAX($B$22:B133),"")</f>
        <v/>
      </c>
      <c r="C134" s="119"/>
      <c r="D134" s="8"/>
      <c r="E134" s="23"/>
      <c r="F134" s="39"/>
      <c r="G134" s="17"/>
      <c r="H134" s="17">
        <f t="shared" si="31"/>
        <v>0</v>
      </c>
      <c r="I134" s="17">
        <f t="shared" si="32"/>
        <v>0</v>
      </c>
      <c r="J134" s="15"/>
      <c r="K134" s="10">
        <f t="shared" si="33"/>
        <v>0</v>
      </c>
      <c r="L134" s="10"/>
      <c r="M134" s="17"/>
      <c r="N134" s="17">
        <f t="shared" si="34"/>
        <v>0</v>
      </c>
      <c r="O134" s="17">
        <f t="shared" si="35"/>
        <v>0</v>
      </c>
      <c r="P134" s="17">
        <f t="shared" si="36"/>
        <v>0</v>
      </c>
      <c r="Q134" s="17">
        <f t="shared" si="37"/>
        <v>0</v>
      </c>
      <c r="R134" s="49"/>
    </row>
    <row r="135" spans="2:18" x14ac:dyDescent="0.25">
      <c r="B135" s="48" t="str">
        <f>IF(F135&lt;&gt;"",1+MAX($B$22:B134),"")</f>
        <v/>
      </c>
      <c r="C135" s="119"/>
      <c r="D135" s="51" t="s">
        <v>182</v>
      </c>
      <c r="E135" s="23"/>
      <c r="F135" s="39"/>
      <c r="G135" s="17"/>
      <c r="H135" s="17">
        <f t="shared" si="31"/>
        <v>0</v>
      </c>
      <c r="I135" s="17">
        <f t="shared" si="32"/>
        <v>0</v>
      </c>
      <c r="J135" s="15"/>
      <c r="K135" s="10">
        <f t="shared" si="33"/>
        <v>0</v>
      </c>
      <c r="L135" s="10"/>
      <c r="M135" s="17"/>
      <c r="N135" s="17">
        <f t="shared" si="34"/>
        <v>0</v>
      </c>
      <c r="O135" s="17">
        <f t="shared" si="35"/>
        <v>0</v>
      </c>
      <c r="P135" s="17">
        <f t="shared" si="36"/>
        <v>0</v>
      </c>
      <c r="Q135" s="17">
        <f t="shared" si="37"/>
        <v>0</v>
      </c>
      <c r="R135" s="49"/>
    </row>
    <row r="136" spans="2:18" x14ac:dyDescent="0.25">
      <c r="B136" s="48">
        <f>IF(F136&lt;&gt;"",1+MAX($B$22:B135),"")</f>
        <v>52</v>
      </c>
      <c r="C136" s="119"/>
      <c r="D136" s="8" t="s">
        <v>310</v>
      </c>
      <c r="E136" s="23" t="s">
        <v>94</v>
      </c>
      <c r="F136" s="39">
        <f>97.4*5</f>
        <v>487</v>
      </c>
      <c r="G136" s="17">
        <v>310</v>
      </c>
      <c r="H136" s="17">
        <f t="shared" si="31"/>
        <v>299.14999999999998</v>
      </c>
      <c r="I136" s="17">
        <f t="shared" si="32"/>
        <v>145686.04999999999</v>
      </c>
      <c r="J136" s="15">
        <v>2.85</v>
      </c>
      <c r="K136" s="10">
        <f t="shared" si="33"/>
        <v>1387.95</v>
      </c>
      <c r="L136" s="88" t="s">
        <v>728</v>
      </c>
      <c r="M136" s="89">
        <v>53.15</v>
      </c>
      <c r="N136" s="17">
        <f t="shared" si="34"/>
        <v>73.24069999999999</v>
      </c>
      <c r="O136" s="17">
        <f t="shared" si="35"/>
        <v>208.73599499999997</v>
      </c>
      <c r="P136" s="17">
        <f t="shared" si="36"/>
        <v>101654.42956499998</v>
      </c>
      <c r="Q136" s="17">
        <f t="shared" si="37"/>
        <v>247340.47956499999</v>
      </c>
      <c r="R136" s="49"/>
    </row>
    <row r="137" spans="2:18" x14ac:dyDescent="0.25">
      <c r="B137" s="48" t="str">
        <f>IF(F137&lt;&gt;"",1+MAX($B$22:B136),"")</f>
        <v/>
      </c>
      <c r="C137" s="119"/>
      <c r="D137" s="8"/>
      <c r="E137" s="23"/>
      <c r="F137" s="39"/>
      <c r="G137" s="17"/>
      <c r="H137" s="17">
        <f t="shared" si="31"/>
        <v>0</v>
      </c>
      <c r="I137" s="17">
        <f t="shared" si="32"/>
        <v>0</v>
      </c>
      <c r="J137" s="15"/>
      <c r="K137" s="10">
        <f t="shared" si="33"/>
        <v>0</v>
      </c>
      <c r="L137" s="10"/>
      <c r="M137" s="17"/>
      <c r="N137" s="17">
        <f t="shared" si="34"/>
        <v>0</v>
      </c>
      <c r="O137" s="17">
        <f t="shared" si="35"/>
        <v>0</v>
      </c>
      <c r="P137" s="17">
        <f t="shared" si="36"/>
        <v>0</v>
      </c>
      <c r="Q137" s="17">
        <f t="shared" si="37"/>
        <v>0</v>
      </c>
      <c r="R137" s="49"/>
    </row>
    <row r="138" spans="2:18" x14ac:dyDescent="0.25">
      <c r="B138" s="48" t="str">
        <f>IF(F138&lt;&gt;"",1+MAX($B$22:B137),"")</f>
        <v/>
      </c>
      <c r="C138" s="119"/>
      <c r="D138" s="51" t="s">
        <v>311</v>
      </c>
      <c r="E138" s="23"/>
      <c r="F138" s="39"/>
      <c r="G138" s="17"/>
      <c r="H138" s="17">
        <f t="shared" si="31"/>
        <v>0</v>
      </c>
      <c r="I138" s="17">
        <f t="shared" si="32"/>
        <v>0</v>
      </c>
      <c r="J138" s="15"/>
      <c r="K138" s="10">
        <f t="shared" si="33"/>
        <v>0</v>
      </c>
      <c r="L138" s="10"/>
      <c r="M138" s="17"/>
      <c r="N138" s="17">
        <f t="shared" si="34"/>
        <v>0</v>
      </c>
      <c r="O138" s="17">
        <f t="shared" si="35"/>
        <v>0</v>
      </c>
      <c r="P138" s="17">
        <f t="shared" si="36"/>
        <v>0</v>
      </c>
      <c r="Q138" s="17">
        <f t="shared" si="37"/>
        <v>0</v>
      </c>
      <c r="R138" s="49"/>
    </row>
    <row r="139" spans="2:18" x14ac:dyDescent="0.25">
      <c r="B139" s="48">
        <f>IF(F139&lt;&gt;"",1+MAX($B$22:B138),"")</f>
        <v>53</v>
      </c>
      <c r="C139" s="119"/>
      <c r="D139" s="8" t="s">
        <v>312</v>
      </c>
      <c r="E139" s="23" t="s">
        <v>94</v>
      </c>
      <c r="F139" s="39">
        <v>1041</v>
      </c>
      <c r="G139" s="17">
        <v>0.85199999999999998</v>
      </c>
      <c r="H139" s="17">
        <f t="shared" si="31"/>
        <v>0.82217999999999991</v>
      </c>
      <c r="I139" s="17">
        <f t="shared" si="32"/>
        <v>855.88937999999996</v>
      </c>
      <c r="J139" s="15">
        <v>2.8000000000000001E-2</v>
      </c>
      <c r="K139" s="10">
        <f t="shared" si="33"/>
        <v>29.148</v>
      </c>
      <c r="L139" s="88" t="s">
        <v>728</v>
      </c>
      <c r="M139" s="89">
        <v>53.15</v>
      </c>
      <c r="N139" s="17">
        <f t="shared" si="34"/>
        <v>73.24069999999999</v>
      </c>
      <c r="O139" s="17">
        <f t="shared" si="35"/>
        <v>2.0507395999999996</v>
      </c>
      <c r="P139" s="17">
        <f t="shared" si="36"/>
        <v>2134.8199235999996</v>
      </c>
      <c r="Q139" s="17">
        <f t="shared" si="37"/>
        <v>2990.7093035999997</v>
      </c>
      <c r="R139" s="49"/>
    </row>
    <row r="140" spans="2:18" x14ac:dyDescent="0.25">
      <c r="B140" s="48">
        <f>IF(F140&lt;&gt;"",1+MAX($B$22:B139),"")</f>
        <v>54</v>
      </c>
      <c r="C140" s="119"/>
      <c r="D140" s="8" t="s">
        <v>313</v>
      </c>
      <c r="E140" s="23" t="s">
        <v>87</v>
      </c>
      <c r="F140" s="39">
        <f>277*2.5+277*3+487*10</f>
        <v>6393.5</v>
      </c>
      <c r="G140" s="17">
        <v>2</v>
      </c>
      <c r="H140" s="17">
        <f t="shared" si="31"/>
        <v>1.93</v>
      </c>
      <c r="I140" s="17">
        <f t="shared" si="32"/>
        <v>12339.455</v>
      </c>
      <c r="J140" s="15">
        <v>2.1000000000000001E-2</v>
      </c>
      <c r="K140" s="10">
        <f t="shared" si="33"/>
        <v>134.26350000000002</v>
      </c>
      <c r="L140" s="88" t="s">
        <v>728</v>
      </c>
      <c r="M140" s="89">
        <v>53.15</v>
      </c>
      <c r="N140" s="17">
        <f t="shared" si="34"/>
        <v>73.24069999999999</v>
      </c>
      <c r="O140" s="17">
        <f t="shared" si="35"/>
        <v>1.5380546999999998</v>
      </c>
      <c r="P140" s="17">
        <f t="shared" si="36"/>
        <v>9833.552724449999</v>
      </c>
      <c r="Q140" s="17">
        <f t="shared" si="37"/>
        <v>22173.007724449999</v>
      </c>
      <c r="R140" s="49"/>
    </row>
    <row r="141" spans="2:18" x14ac:dyDescent="0.25">
      <c r="B141" s="48" t="str">
        <f>IF(F141&lt;&gt;"",1+MAX($B$22:B140),"")</f>
        <v/>
      </c>
      <c r="C141" s="52"/>
      <c r="D141" s="8"/>
      <c r="E141" s="23"/>
      <c r="F141" s="39"/>
      <c r="G141" s="17"/>
      <c r="H141" s="17">
        <f t="shared" si="31"/>
        <v>0</v>
      </c>
      <c r="I141" s="17">
        <f t="shared" si="32"/>
        <v>0</v>
      </c>
      <c r="J141" s="15"/>
      <c r="K141" s="10">
        <f t="shared" si="33"/>
        <v>0</v>
      </c>
      <c r="L141" s="10"/>
      <c r="M141" s="17"/>
      <c r="N141" s="17">
        <f t="shared" si="34"/>
        <v>0</v>
      </c>
      <c r="O141" s="17">
        <f t="shared" si="35"/>
        <v>0</v>
      </c>
      <c r="P141" s="17">
        <f t="shared" si="36"/>
        <v>0</v>
      </c>
      <c r="Q141" s="17">
        <f t="shared" si="37"/>
        <v>0</v>
      </c>
      <c r="R141" s="49"/>
    </row>
    <row r="142" spans="2:18" x14ac:dyDescent="0.25">
      <c r="B142" s="65" t="str">
        <f>IF(F142&lt;&gt;"",1+MAX($B$22:B141),"")</f>
        <v/>
      </c>
      <c r="C142" s="66"/>
      <c r="D142" s="67" t="s">
        <v>314</v>
      </c>
      <c r="E142" s="23"/>
      <c r="F142" s="39"/>
      <c r="G142" s="17"/>
      <c r="H142" s="17">
        <f t="shared" si="31"/>
        <v>0</v>
      </c>
      <c r="I142" s="17">
        <f t="shared" si="32"/>
        <v>0</v>
      </c>
      <c r="J142" s="15"/>
      <c r="K142" s="10">
        <f t="shared" si="33"/>
        <v>0</v>
      </c>
      <c r="L142" s="10"/>
      <c r="M142" s="17"/>
      <c r="N142" s="17">
        <f t="shared" si="34"/>
        <v>0</v>
      </c>
      <c r="O142" s="17">
        <f t="shared" si="35"/>
        <v>0</v>
      </c>
      <c r="P142" s="17">
        <f t="shared" si="36"/>
        <v>0</v>
      </c>
      <c r="Q142" s="17">
        <f t="shared" si="37"/>
        <v>0</v>
      </c>
      <c r="R142" s="49"/>
    </row>
    <row r="143" spans="2:18" x14ac:dyDescent="0.25">
      <c r="B143" s="48">
        <f>IF(F143&lt;&gt;"",1+MAX($B$22:B142),"")</f>
        <v>55</v>
      </c>
      <c r="C143" s="52" t="s">
        <v>315</v>
      </c>
      <c r="D143" s="8" t="s">
        <v>316</v>
      </c>
      <c r="E143" s="23" t="s">
        <v>87</v>
      </c>
      <c r="F143" s="39">
        <v>26815</v>
      </c>
      <c r="G143" s="17">
        <v>1.8239999999999998</v>
      </c>
      <c r="H143" s="17">
        <f t="shared" si="31"/>
        <v>1.7601599999999997</v>
      </c>
      <c r="I143" s="17">
        <f t="shared" si="32"/>
        <v>47198.690399999992</v>
      </c>
      <c r="J143" s="15">
        <v>1.9E-2</v>
      </c>
      <c r="K143" s="10">
        <f t="shared" si="33"/>
        <v>509.48500000000001</v>
      </c>
      <c r="L143" s="88" t="s">
        <v>728</v>
      </c>
      <c r="M143" s="89">
        <v>53.15</v>
      </c>
      <c r="N143" s="17">
        <f t="shared" si="34"/>
        <v>73.24069999999999</v>
      </c>
      <c r="O143" s="17">
        <f t="shared" si="35"/>
        <v>1.3915732999999997</v>
      </c>
      <c r="P143" s="17">
        <f t="shared" si="36"/>
        <v>37315.038039499988</v>
      </c>
      <c r="Q143" s="17">
        <f t="shared" si="37"/>
        <v>84513.728439499973</v>
      </c>
      <c r="R143" s="49"/>
    </row>
    <row r="144" spans="2:18" x14ac:dyDescent="0.25">
      <c r="B144" s="48" t="str">
        <f>IF(F144&lt;&gt;"",1+MAX($B$22:B143),"")</f>
        <v/>
      </c>
      <c r="C144" s="52"/>
      <c r="D144" s="8"/>
      <c r="E144" s="23"/>
      <c r="F144" s="39"/>
      <c r="G144" s="17"/>
      <c r="H144" s="17">
        <f t="shared" si="31"/>
        <v>0</v>
      </c>
      <c r="I144" s="17">
        <f t="shared" si="32"/>
        <v>0</v>
      </c>
      <c r="J144" s="15"/>
      <c r="K144" s="10">
        <f t="shared" si="33"/>
        <v>0</v>
      </c>
      <c r="L144" s="10"/>
      <c r="M144" s="17"/>
      <c r="N144" s="17">
        <f t="shared" si="34"/>
        <v>0</v>
      </c>
      <c r="O144" s="17">
        <f t="shared" si="35"/>
        <v>0</v>
      </c>
      <c r="P144" s="17">
        <f t="shared" si="36"/>
        <v>0</v>
      </c>
      <c r="Q144" s="17">
        <f t="shared" si="37"/>
        <v>0</v>
      </c>
      <c r="R144" s="49"/>
    </row>
    <row r="145" spans="2:19" x14ac:dyDescent="0.25">
      <c r="B145" s="65" t="str">
        <f>IF(F145&lt;&gt;"",1+MAX($B$22:B144),"")</f>
        <v/>
      </c>
      <c r="C145" s="66"/>
      <c r="D145" s="67" t="s">
        <v>317</v>
      </c>
      <c r="E145" s="23"/>
      <c r="F145" s="39"/>
      <c r="G145" s="17"/>
      <c r="H145" s="17">
        <f t="shared" si="31"/>
        <v>0</v>
      </c>
      <c r="I145" s="17">
        <f t="shared" si="32"/>
        <v>0</v>
      </c>
      <c r="J145" s="15"/>
      <c r="K145" s="10">
        <f t="shared" si="33"/>
        <v>0</v>
      </c>
      <c r="L145" s="10"/>
      <c r="M145" s="17"/>
      <c r="N145" s="17">
        <f t="shared" si="34"/>
        <v>0</v>
      </c>
      <c r="O145" s="17">
        <f t="shared" si="35"/>
        <v>0</v>
      </c>
      <c r="P145" s="17">
        <f t="shared" si="36"/>
        <v>0</v>
      </c>
      <c r="Q145" s="17">
        <f t="shared" si="37"/>
        <v>0</v>
      </c>
      <c r="R145" s="49"/>
    </row>
    <row r="146" spans="2:19" x14ac:dyDescent="0.25">
      <c r="B146" s="48">
        <f>IF(F146&lt;&gt;"",1+MAX($B$22:B145),"")</f>
        <v>56</v>
      </c>
      <c r="C146" s="52" t="s">
        <v>318</v>
      </c>
      <c r="D146" s="8" t="s">
        <v>319</v>
      </c>
      <c r="E146" s="23" t="s">
        <v>87</v>
      </c>
      <c r="F146" s="39">
        <v>26815</v>
      </c>
      <c r="G146" s="17">
        <v>0.19</v>
      </c>
      <c r="H146" s="17">
        <f t="shared" si="31"/>
        <v>0.18334999999999999</v>
      </c>
      <c r="I146" s="17">
        <f t="shared" si="32"/>
        <v>4916.5302499999998</v>
      </c>
      <c r="J146" s="15">
        <v>0.01</v>
      </c>
      <c r="K146" s="10">
        <f t="shared" si="33"/>
        <v>268.14999999999998</v>
      </c>
      <c r="L146" s="88" t="s">
        <v>728</v>
      </c>
      <c r="M146" s="89">
        <v>53.15</v>
      </c>
      <c r="N146" s="17">
        <f t="shared" si="34"/>
        <v>73.24069999999999</v>
      </c>
      <c r="O146" s="17">
        <f t="shared" si="35"/>
        <v>0.73240699999999992</v>
      </c>
      <c r="P146" s="17">
        <f t="shared" si="36"/>
        <v>19639.493704999997</v>
      </c>
      <c r="Q146" s="17">
        <f t="shared" si="37"/>
        <v>24556.023954999997</v>
      </c>
      <c r="R146" s="49"/>
    </row>
    <row r="147" spans="2:19" x14ac:dyDescent="0.25">
      <c r="B147" s="48" t="str">
        <f>IF(F147&lt;&gt;"",1+MAX($B$22:B146),"")</f>
        <v/>
      </c>
      <c r="C147" s="52"/>
      <c r="D147" s="8"/>
      <c r="E147" s="23"/>
      <c r="F147" s="39"/>
      <c r="G147" s="17"/>
      <c r="H147" s="17">
        <f t="shared" si="31"/>
        <v>0</v>
      </c>
      <c r="I147" s="17">
        <f t="shared" si="32"/>
        <v>0</v>
      </c>
      <c r="J147" s="15"/>
      <c r="K147" s="10">
        <f t="shared" si="33"/>
        <v>0</v>
      </c>
      <c r="L147" s="10"/>
      <c r="M147" s="17"/>
      <c r="N147" s="17">
        <f t="shared" si="34"/>
        <v>0</v>
      </c>
      <c r="O147" s="17">
        <f t="shared" si="35"/>
        <v>0</v>
      </c>
      <c r="P147" s="17">
        <f t="shared" si="36"/>
        <v>0</v>
      </c>
      <c r="Q147" s="17">
        <f t="shared" si="37"/>
        <v>0</v>
      </c>
      <c r="R147" s="49"/>
    </row>
    <row r="148" spans="2:19" x14ac:dyDescent="0.25">
      <c r="B148" s="65" t="str">
        <f>IF(F148&lt;&gt;"",1+MAX($B$22:B147),"")</f>
        <v/>
      </c>
      <c r="C148" s="66"/>
      <c r="D148" s="67" t="s">
        <v>96</v>
      </c>
      <c r="E148" s="23"/>
      <c r="F148" s="39"/>
      <c r="G148" s="17"/>
      <c r="H148" s="17">
        <f t="shared" si="31"/>
        <v>0</v>
      </c>
      <c r="I148" s="17">
        <f t="shared" si="32"/>
        <v>0</v>
      </c>
      <c r="J148" s="15"/>
      <c r="K148" s="10">
        <f t="shared" si="33"/>
        <v>0</v>
      </c>
      <c r="L148" s="10"/>
      <c r="M148" s="17"/>
      <c r="N148" s="17">
        <f t="shared" si="34"/>
        <v>0</v>
      </c>
      <c r="O148" s="17">
        <f t="shared" si="35"/>
        <v>0</v>
      </c>
      <c r="P148" s="17">
        <f t="shared" si="36"/>
        <v>0</v>
      </c>
      <c r="Q148" s="17">
        <f t="shared" si="37"/>
        <v>0</v>
      </c>
      <c r="R148" s="49"/>
    </row>
    <row r="149" spans="2:19" x14ac:dyDescent="0.25">
      <c r="B149" s="48">
        <f>IF(F149&lt;&gt;"",1+MAX($B$22:B148),"")</f>
        <v>57</v>
      </c>
      <c r="C149" s="52" t="s">
        <v>297</v>
      </c>
      <c r="D149" s="8" t="s">
        <v>98</v>
      </c>
      <c r="E149" s="23" t="s">
        <v>94</v>
      </c>
      <c r="F149" s="39">
        <v>3518</v>
      </c>
      <c r="G149" s="17">
        <v>2.95</v>
      </c>
      <c r="H149" s="17">
        <f>G149*$T$2</f>
        <v>2.8467500000000001</v>
      </c>
      <c r="I149" s="17">
        <f>F149*H149</f>
        <v>10014.8665</v>
      </c>
      <c r="J149" s="15">
        <v>3.1984948259642522E-2</v>
      </c>
      <c r="K149" s="10">
        <f>F149*J149</f>
        <v>112.52304797742239</v>
      </c>
      <c r="L149" s="88" t="s">
        <v>735</v>
      </c>
      <c r="M149" s="89">
        <v>53.15</v>
      </c>
      <c r="N149" s="17">
        <f t="shared" si="34"/>
        <v>73.24069999999999</v>
      </c>
      <c r="O149" s="17">
        <f t="shared" si="35"/>
        <v>2.3425999999999996</v>
      </c>
      <c r="P149" s="17">
        <f t="shared" si="36"/>
        <v>8241.2667999999976</v>
      </c>
      <c r="Q149" s="17">
        <f t="shared" si="37"/>
        <v>18256.133299999998</v>
      </c>
      <c r="R149" s="49"/>
    </row>
    <row r="150" spans="2:19" x14ac:dyDescent="0.25">
      <c r="B150" s="48" t="str">
        <f>IF(F150&lt;&gt;"",1+MAX($B$22:B149),"")</f>
        <v/>
      </c>
      <c r="C150" s="52"/>
      <c r="D150" s="8"/>
      <c r="E150" s="23"/>
      <c r="F150" s="39"/>
      <c r="G150" s="17"/>
      <c r="H150" s="17">
        <f t="shared" si="31"/>
        <v>0</v>
      </c>
      <c r="I150" s="17">
        <f t="shared" si="32"/>
        <v>0</v>
      </c>
      <c r="J150" s="15"/>
      <c r="K150" s="10">
        <f t="shared" si="33"/>
        <v>0</v>
      </c>
      <c r="L150" s="10"/>
      <c r="M150" s="17"/>
      <c r="N150" s="17">
        <f t="shared" si="34"/>
        <v>0</v>
      </c>
      <c r="O150" s="17">
        <f t="shared" si="35"/>
        <v>0</v>
      </c>
      <c r="P150" s="17">
        <f t="shared" si="36"/>
        <v>0</v>
      </c>
      <c r="Q150" s="17">
        <f t="shared" si="37"/>
        <v>0</v>
      </c>
      <c r="R150" s="49"/>
    </row>
    <row r="151" spans="2:19" s="12" customFormat="1" ht="12.75" customHeight="1" x14ac:dyDescent="0.25">
      <c r="B151" s="13" t="str">
        <f>IF(F151&lt;&gt;"",1+MAX($B$22:B150),"")</f>
        <v/>
      </c>
      <c r="C151" s="13" t="s">
        <v>53</v>
      </c>
      <c r="D151" s="6" t="s">
        <v>14</v>
      </c>
      <c r="E151" s="124" t="s">
        <v>72</v>
      </c>
      <c r="F151" s="124"/>
      <c r="G151" s="124"/>
      <c r="H151" s="53">
        <f>SUM(I152:I205)</f>
        <v>249667.72457532</v>
      </c>
      <c r="I151" s="7">
        <f>F151*H151</f>
        <v>0</v>
      </c>
      <c r="J151" s="7"/>
      <c r="K151" s="123" t="s">
        <v>73</v>
      </c>
      <c r="L151" s="123"/>
      <c r="M151" s="123"/>
      <c r="N151" s="123"/>
      <c r="O151" s="53">
        <f>SUM(P152:P205)</f>
        <v>326886.07880922494</v>
      </c>
      <c r="P151" s="7">
        <f>F151*O151</f>
        <v>0</v>
      </c>
      <c r="Q151" s="47">
        <f>SUM(Q152:Q205)</f>
        <v>576553.80338454479</v>
      </c>
      <c r="R151" s="47">
        <f>(Q151)+(H151*$Q$8)+(O151*$Q$9)+(Q151*$Q$10)+($Q$11*((Q151)+(H151*$Q$8)+(O151*$Q$9)+(Q151*$Q$10)))+(Q151*$Q$12)</f>
        <v>814160.19906519342</v>
      </c>
    </row>
    <row r="152" spans="2:19" x14ac:dyDescent="0.25">
      <c r="B152" s="48" t="str">
        <f>IF(F152&lt;&gt;"",1+MAX($B$22:B151),"")</f>
        <v/>
      </c>
      <c r="C152" s="52"/>
      <c r="D152" s="8"/>
      <c r="E152" s="23"/>
      <c r="F152" s="39"/>
      <c r="G152" s="17"/>
      <c r="H152" s="17">
        <f t="shared" ref="H152:H205" si="38">G152*$T$2</f>
        <v>0</v>
      </c>
      <c r="I152" s="17">
        <f t="shared" ref="I152:I215" si="39">F152*H152</f>
        <v>0</v>
      </c>
      <c r="J152" s="15"/>
      <c r="K152" s="10">
        <f t="shared" ref="K152:K205" si="40">F152*J152</f>
        <v>0</v>
      </c>
      <c r="L152" s="10"/>
      <c r="M152" s="17"/>
      <c r="N152" s="17">
        <f t="shared" ref="N152:N205" si="41">M152*$U$2</f>
        <v>0</v>
      </c>
      <c r="O152" s="17">
        <f t="shared" ref="O152:O205" si="42">J152*N152</f>
        <v>0</v>
      </c>
      <c r="P152" s="17">
        <f t="shared" ref="P152:P215" si="43">F152*O152</f>
        <v>0</v>
      </c>
      <c r="Q152" s="17">
        <f t="shared" ref="Q152:Q205" si="44">I152+P152</f>
        <v>0</v>
      </c>
      <c r="R152" s="49"/>
      <c r="S152" s="12"/>
    </row>
    <row r="153" spans="2:19" x14ac:dyDescent="0.25">
      <c r="B153" s="65" t="str">
        <f>IF(F153&lt;&gt;"",1+MAX($B$22:B152),"")</f>
        <v/>
      </c>
      <c r="C153" s="66"/>
      <c r="D153" s="67" t="s">
        <v>99</v>
      </c>
      <c r="E153" s="23"/>
      <c r="F153" s="39"/>
      <c r="G153" s="17"/>
      <c r="H153" s="17">
        <f t="shared" si="38"/>
        <v>0</v>
      </c>
      <c r="I153" s="17">
        <f t="shared" si="39"/>
        <v>0</v>
      </c>
      <c r="J153" s="15"/>
      <c r="K153" s="10">
        <f t="shared" si="40"/>
        <v>0</v>
      </c>
      <c r="L153" s="10"/>
      <c r="M153" s="17"/>
      <c r="N153" s="17">
        <f t="shared" si="41"/>
        <v>0</v>
      </c>
      <c r="O153" s="17">
        <f t="shared" si="42"/>
        <v>0</v>
      </c>
      <c r="P153" s="17">
        <f t="shared" si="43"/>
        <v>0</v>
      </c>
      <c r="Q153" s="17">
        <f t="shared" si="44"/>
        <v>0</v>
      </c>
      <c r="R153" s="49"/>
    </row>
    <row r="154" spans="2:19" x14ac:dyDescent="0.25">
      <c r="B154" s="48">
        <f>IF(F154&lt;&gt;"",1+MAX($B$22:B153),"")</f>
        <v>58</v>
      </c>
      <c r="C154" s="119" t="s">
        <v>306</v>
      </c>
      <c r="D154" s="8" t="s">
        <v>101</v>
      </c>
      <c r="E154" s="23" t="s">
        <v>94</v>
      </c>
      <c r="F154" s="39">
        <f>9409+119</f>
        <v>9528</v>
      </c>
      <c r="G154" s="17">
        <v>0.43</v>
      </c>
      <c r="H154" s="17">
        <f>G154*$T$2</f>
        <v>0.41494999999999999</v>
      </c>
      <c r="I154" s="17">
        <f>F154*H154</f>
        <v>3953.6435999999999</v>
      </c>
      <c r="J154" s="15">
        <v>2.9000000000000001E-2</v>
      </c>
      <c r="K154" s="10">
        <f>F154*J154</f>
        <v>276.31200000000001</v>
      </c>
      <c r="L154" s="88" t="s">
        <v>735</v>
      </c>
      <c r="M154" s="89">
        <v>53.15</v>
      </c>
      <c r="N154" s="17">
        <f t="shared" ref="N154" si="45">M154*$U$2</f>
        <v>73.24069999999999</v>
      </c>
      <c r="O154" s="17">
        <f t="shared" si="42"/>
        <v>2.1239802999999999</v>
      </c>
      <c r="P154" s="17">
        <f t="shared" si="43"/>
        <v>20237.284298399998</v>
      </c>
      <c r="Q154" s="17">
        <f t="shared" si="44"/>
        <v>24190.927898399998</v>
      </c>
      <c r="R154" s="49"/>
    </row>
    <row r="155" spans="2:19" x14ac:dyDescent="0.25">
      <c r="B155" s="48">
        <f>IF(F155&lt;&gt;"",1+MAX($B$22:B154),"")</f>
        <v>59</v>
      </c>
      <c r="C155" s="119"/>
      <c r="D155" s="8" t="s">
        <v>100</v>
      </c>
      <c r="E155" s="23" t="s">
        <v>94</v>
      </c>
      <c r="F155" s="39">
        <v>22350</v>
      </c>
      <c r="G155" s="17">
        <v>1.3</v>
      </c>
      <c r="H155" s="17">
        <f t="shared" ref="H155" si="46">G155*$T$2</f>
        <v>1.2544999999999999</v>
      </c>
      <c r="I155" s="17">
        <f t="shared" ref="I155" si="47">F155*H155</f>
        <v>28038.074999999997</v>
      </c>
      <c r="J155" s="15">
        <v>0.04</v>
      </c>
      <c r="K155" s="10">
        <f t="shared" ref="K155" si="48">F155*J155</f>
        <v>894</v>
      </c>
      <c r="L155" s="88" t="s">
        <v>735</v>
      </c>
      <c r="M155" s="89">
        <v>53.15</v>
      </c>
      <c r="N155" s="17">
        <f t="shared" ref="N155" si="49">M155*$U$2</f>
        <v>73.24069999999999</v>
      </c>
      <c r="O155" s="17">
        <f t="shared" si="42"/>
        <v>2.9296279999999997</v>
      </c>
      <c r="P155" s="17">
        <f t="shared" si="43"/>
        <v>65477.185799999992</v>
      </c>
      <c r="Q155" s="17">
        <f t="shared" si="44"/>
        <v>93515.260799999989</v>
      </c>
      <c r="R155" s="49"/>
    </row>
    <row r="156" spans="2:19" x14ac:dyDescent="0.25">
      <c r="B156" s="48">
        <f>IF(F156&lt;&gt;"",1+MAX($B$22:B155),"")</f>
        <v>60</v>
      </c>
      <c r="C156" s="119"/>
      <c r="D156" s="8" t="s">
        <v>320</v>
      </c>
      <c r="E156" s="23" t="s">
        <v>94</v>
      </c>
      <c r="F156" s="39">
        <f>3518*2</f>
        <v>7036</v>
      </c>
      <c r="G156" s="17">
        <v>0.43</v>
      </c>
      <c r="H156" s="17">
        <f>G156*$T$2</f>
        <v>0.41494999999999999</v>
      </c>
      <c r="I156" s="17">
        <f>F156*H156</f>
        <v>2919.5881999999997</v>
      </c>
      <c r="J156" s="15">
        <v>2.9000000000000001E-2</v>
      </c>
      <c r="K156" s="10">
        <f>F156*J156</f>
        <v>204.04400000000001</v>
      </c>
      <c r="L156" s="88" t="s">
        <v>735</v>
      </c>
      <c r="M156" s="89">
        <v>53.15</v>
      </c>
      <c r="N156" s="17">
        <f t="shared" si="41"/>
        <v>73.24069999999999</v>
      </c>
      <c r="O156" s="17">
        <f t="shared" si="42"/>
        <v>2.1239802999999999</v>
      </c>
      <c r="P156" s="17">
        <f t="shared" si="43"/>
        <v>14944.325390799999</v>
      </c>
      <c r="Q156" s="17">
        <f t="shared" si="44"/>
        <v>17863.913590799999</v>
      </c>
      <c r="R156" s="49"/>
    </row>
    <row r="157" spans="2:19" x14ac:dyDescent="0.25">
      <c r="B157" s="48" t="str">
        <f>IF(F157&lt;&gt;"",1+MAX($B$22:B156),"")</f>
        <v/>
      </c>
      <c r="C157" s="52"/>
      <c r="D157" s="8"/>
      <c r="E157" s="23"/>
      <c r="F157" s="39"/>
      <c r="G157" s="17"/>
      <c r="H157" s="17">
        <f t="shared" si="38"/>
        <v>0</v>
      </c>
      <c r="I157" s="17">
        <f t="shared" si="39"/>
        <v>0</v>
      </c>
      <c r="J157" s="15"/>
      <c r="K157" s="10">
        <f t="shared" si="40"/>
        <v>0</v>
      </c>
      <c r="L157" s="10"/>
      <c r="M157" s="17"/>
      <c r="N157" s="17">
        <f t="shared" si="41"/>
        <v>0</v>
      </c>
      <c r="O157" s="17">
        <f t="shared" si="42"/>
        <v>0</v>
      </c>
      <c r="P157" s="17">
        <f t="shared" si="43"/>
        <v>0</v>
      </c>
      <c r="Q157" s="17">
        <f t="shared" si="44"/>
        <v>0</v>
      </c>
      <c r="R157" s="49"/>
    </row>
    <row r="158" spans="2:19" s="79" customFormat="1" x14ac:dyDescent="0.25">
      <c r="B158" s="65" t="str">
        <f>IF(F158&lt;&gt;"",1+MAX($B$22:B157),"")</f>
        <v/>
      </c>
      <c r="C158" s="66"/>
      <c r="D158" s="67" t="s">
        <v>102</v>
      </c>
      <c r="E158" s="23"/>
      <c r="F158" s="39"/>
      <c r="G158" s="17"/>
      <c r="H158" s="17">
        <f t="shared" si="38"/>
        <v>0</v>
      </c>
      <c r="I158" s="17">
        <f t="shared" si="39"/>
        <v>0</v>
      </c>
      <c r="J158" s="15"/>
      <c r="K158" s="10">
        <f t="shared" si="40"/>
        <v>0</v>
      </c>
      <c r="L158" s="10"/>
      <c r="M158" s="17"/>
      <c r="N158" s="17">
        <f t="shared" si="41"/>
        <v>0</v>
      </c>
      <c r="O158" s="17">
        <f t="shared" si="42"/>
        <v>0</v>
      </c>
      <c r="P158" s="17">
        <f t="shared" si="43"/>
        <v>0</v>
      </c>
      <c r="Q158" s="17">
        <f t="shared" si="44"/>
        <v>0</v>
      </c>
      <c r="R158" s="49"/>
    </row>
    <row r="159" spans="2:19" s="79" customFormat="1" x14ac:dyDescent="0.25">
      <c r="B159" s="48">
        <f>IF(F159&lt;&gt;"",1+MAX($B$22:B158),"")</f>
        <v>61</v>
      </c>
      <c r="C159" s="52" t="s">
        <v>321</v>
      </c>
      <c r="D159" s="8" t="s">
        <v>103</v>
      </c>
      <c r="E159" s="23" t="s">
        <v>87</v>
      </c>
      <c r="F159" s="39">
        <v>26815</v>
      </c>
      <c r="G159" s="17">
        <v>1.1599999999999999</v>
      </c>
      <c r="H159" s="17">
        <f t="shared" si="38"/>
        <v>1.1194</v>
      </c>
      <c r="I159" s="17">
        <f t="shared" si="39"/>
        <v>30016.710999999999</v>
      </c>
      <c r="J159" s="15">
        <v>8.9999999999999993E-3</v>
      </c>
      <c r="K159" s="10">
        <f t="shared" si="40"/>
        <v>241.33499999999998</v>
      </c>
      <c r="L159" s="88" t="s">
        <v>735</v>
      </c>
      <c r="M159" s="89">
        <v>53.15</v>
      </c>
      <c r="N159" s="17">
        <f t="shared" si="41"/>
        <v>73.24069999999999</v>
      </c>
      <c r="O159" s="17">
        <f t="shared" si="42"/>
        <v>0.65916629999999987</v>
      </c>
      <c r="P159" s="17">
        <f t="shared" si="43"/>
        <v>17675.544334499995</v>
      </c>
      <c r="Q159" s="17">
        <f t="shared" si="44"/>
        <v>47692.255334499991</v>
      </c>
      <c r="R159" s="49"/>
    </row>
    <row r="160" spans="2:19" x14ac:dyDescent="0.25">
      <c r="B160" s="48" t="str">
        <f>IF(F160&lt;&gt;"",1+MAX($B$22:B159),"")</f>
        <v/>
      </c>
      <c r="C160" s="52"/>
      <c r="D160" s="8"/>
      <c r="E160" s="23"/>
      <c r="F160" s="39"/>
      <c r="G160" s="17"/>
      <c r="H160" s="17">
        <f t="shared" si="38"/>
        <v>0</v>
      </c>
      <c r="I160" s="17">
        <f t="shared" si="39"/>
        <v>0</v>
      </c>
      <c r="J160" s="15"/>
      <c r="K160" s="10">
        <f t="shared" si="40"/>
        <v>0</v>
      </c>
      <c r="L160" s="10"/>
      <c r="M160" s="17"/>
      <c r="N160" s="17">
        <f t="shared" si="41"/>
        <v>0</v>
      </c>
      <c r="O160" s="17">
        <f t="shared" si="42"/>
        <v>0</v>
      </c>
      <c r="P160" s="17">
        <f t="shared" si="43"/>
        <v>0</v>
      </c>
      <c r="Q160" s="17">
        <f t="shared" si="44"/>
        <v>0</v>
      </c>
      <c r="R160" s="49"/>
    </row>
    <row r="161" spans="2:18" x14ac:dyDescent="0.25">
      <c r="B161" s="65" t="str">
        <f>IF(F161&lt;&gt;"",1+MAX($B$22:B160),"")</f>
        <v/>
      </c>
      <c r="C161" s="66"/>
      <c r="D161" s="67" t="s">
        <v>104</v>
      </c>
      <c r="E161" s="23"/>
      <c r="F161" s="39"/>
      <c r="G161" s="17"/>
      <c r="H161" s="17">
        <f t="shared" si="38"/>
        <v>0</v>
      </c>
      <c r="I161" s="17">
        <f t="shared" si="39"/>
        <v>0</v>
      </c>
      <c r="J161" s="15"/>
      <c r="K161" s="10">
        <f t="shared" si="40"/>
        <v>0</v>
      </c>
      <c r="L161" s="10"/>
      <c r="M161" s="17"/>
      <c r="N161" s="17">
        <f t="shared" si="41"/>
        <v>0</v>
      </c>
      <c r="O161" s="17">
        <f t="shared" si="42"/>
        <v>0</v>
      </c>
      <c r="P161" s="17">
        <f t="shared" si="43"/>
        <v>0</v>
      </c>
      <c r="Q161" s="17">
        <f t="shared" si="44"/>
        <v>0</v>
      </c>
      <c r="R161" s="49"/>
    </row>
    <row r="162" spans="2:18" x14ac:dyDescent="0.25">
      <c r="B162" s="48">
        <f>IF(F162&lt;&gt;"",1+MAX($B$22:B161),"")</f>
        <v>62</v>
      </c>
      <c r="C162" s="119" t="s">
        <v>297</v>
      </c>
      <c r="D162" s="8" t="s">
        <v>105</v>
      </c>
      <c r="E162" s="23" t="s">
        <v>94</v>
      </c>
      <c r="F162" s="39">
        <v>119</v>
      </c>
      <c r="G162" s="17">
        <v>4.0999999999999996</v>
      </c>
      <c r="H162" s="17">
        <f t="shared" si="38"/>
        <v>3.9564999999999997</v>
      </c>
      <c r="I162" s="17">
        <f t="shared" si="39"/>
        <v>470.82349999999997</v>
      </c>
      <c r="J162" s="15">
        <v>3.1984948259642522E-2</v>
      </c>
      <c r="K162" s="10">
        <f t="shared" si="40"/>
        <v>3.8062088428974601</v>
      </c>
      <c r="L162" s="88" t="s">
        <v>735</v>
      </c>
      <c r="M162" s="89">
        <v>53.15</v>
      </c>
      <c r="N162" s="17">
        <f t="shared" si="41"/>
        <v>73.24069999999999</v>
      </c>
      <c r="O162" s="17">
        <f t="shared" si="42"/>
        <v>2.3425999999999996</v>
      </c>
      <c r="P162" s="17">
        <f t="shared" si="43"/>
        <v>278.76939999999996</v>
      </c>
      <c r="Q162" s="17">
        <f t="shared" si="44"/>
        <v>749.59289999999987</v>
      </c>
      <c r="R162" s="49"/>
    </row>
    <row r="163" spans="2:18" x14ac:dyDescent="0.25">
      <c r="B163" s="48">
        <f>IF(F163&lt;&gt;"",1+MAX($B$22:B162),"")</f>
        <v>63</v>
      </c>
      <c r="C163" s="119"/>
      <c r="D163" s="8" t="s">
        <v>106</v>
      </c>
      <c r="E163" s="23" t="s">
        <v>94</v>
      </c>
      <c r="F163" s="39">
        <v>3518</v>
      </c>
      <c r="G163" s="17">
        <v>4.0999999999999996</v>
      </c>
      <c r="H163" s="17">
        <f t="shared" si="38"/>
        <v>3.9564999999999997</v>
      </c>
      <c r="I163" s="17">
        <f t="shared" si="39"/>
        <v>13918.966999999999</v>
      </c>
      <c r="J163" s="15">
        <v>3.1984948259642522E-2</v>
      </c>
      <c r="K163" s="10">
        <f t="shared" si="40"/>
        <v>112.52304797742239</v>
      </c>
      <c r="L163" s="88" t="s">
        <v>735</v>
      </c>
      <c r="M163" s="89">
        <v>53.15</v>
      </c>
      <c r="N163" s="17">
        <f t="shared" si="41"/>
        <v>73.24069999999999</v>
      </c>
      <c r="O163" s="17">
        <f t="shared" si="42"/>
        <v>2.3425999999999996</v>
      </c>
      <c r="P163" s="17">
        <f t="shared" si="43"/>
        <v>8241.2667999999976</v>
      </c>
      <c r="Q163" s="17">
        <f t="shared" si="44"/>
        <v>22160.233799999995</v>
      </c>
      <c r="R163" s="49"/>
    </row>
    <row r="164" spans="2:18" x14ac:dyDescent="0.25">
      <c r="B164" s="48" t="str">
        <f>IF(F164&lt;&gt;"",1+MAX($B$22:B163),"")</f>
        <v/>
      </c>
      <c r="C164" s="52"/>
      <c r="D164" s="8"/>
      <c r="E164" s="23"/>
      <c r="F164" s="39"/>
      <c r="G164" s="17"/>
      <c r="H164" s="17">
        <f t="shared" si="38"/>
        <v>0</v>
      </c>
      <c r="I164" s="17">
        <f t="shared" si="39"/>
        <v>0</v>
      </c>
      <c r="J164" s="15"/>
      <c r="K164" s="10">
        <f t="shared" si="40"/>
        <v>0</v>
      </c>
      <c r="L164" s="10"/>
      <c r="M164" s="17"/>
      <c r="N164" s="17">
        <f t="shared" si="41"/>
        <v>0</v>
      </c>
      <c r="O164" s="17">
        <f t="shared" si="42"/>
        <v>0</v>
      </c>
      <c r="P164" s="17">
        <f t="shared" si="43"/>
        <v>0</v>
      </c>
      <c r="Q164" s="17">
        <f t="shared" si="44"/>
        <v>0</v>
      </c>
      <c r="R164" s="49"/>
    </row>
    <row r="165" spans="2:18" x14ac:dyDescent="0.25">
      <c r="B165" s="65" t="str">
        <f>IF(F165&lt;&gt;"",1+MAX($B$22:B164),"")</f>
        <v/>
      </c>
      <c r="C165" s="66"/>
      <c r="D165" s="67" t="s">
        <v>176</v>
      </c>
      <c r="E165" s="69"/>
      <c r="F165" s="70"/>
      <c r="G165" s="17"/>
      <c r="H165" s="17">
        <f t="shared" si="38"/>
        <v>0</v>
      </c>
      <c r="I165" s="17">
        <f t="shared" si="39"/>
        <v>0</v>
      </c>
      <c r="J165" s="15"/>
      <c r="K165" s="10">
        <f t="shared" si="40"/>
        <v>0</v>
      </c>
      <c r="L165" s="10"/>
      <c r="M165" s="17"/>
      <c r="N165" s="17">
        <f t="shared" si="41"/>
        <v>0</v>
      </c>
      <c r="O165" s="17">
        <f t="shared" si="42"/>
        <v>0</v>
      </c>
      <c r="P165" s="17">
        <f t="shared" si="43"/>
        <v>0</v>
      </c>
      <c r="Q165" s="17">
        <f t="shared" si="44"/>
        <v>0</v>
      </c>
      <c r="R165" s="49"/>
    </row>
    <row r="166" spans="2:18" x14ac:dyDescent="0.25">
      <c r="B166" s="48">
        <f>IF(F166&lt;&gt;"",1+MAX($B$22:B165),"")</f>
        <v>64</v>
      </c>
      <c r="C166" s="119" t="s">
        <v>322</v>
      </c>
      <c r="D166" s="8" t="s">
        <v>227</v>
      </c>
      <c r="E166" s="23" t="s">
        <v>87</v>
      </c>
      <c r="F166" s="39">
        <f>8160+757*1</f>
        <v>8917</v>
      </c>
      <c r="G166" s="17">
        <v>1.32</v>
      </c>
      <c r="H166" s="17">
        <f t="shared" si="38"/>
        <v>1.2738</v>
      </c>
      <c r="I166" s="17">
        <f t="shared" si="39"/>
        <v>11358.4746</v>
      </c>
      <c r="J166" s="15">
        <v>2.5000000000000001E-2</v>
      </c>
      <c r="K166" s="10">
        <f t="shared" si="40"/>
        <v>222.92500000000001</v>
      </c>
      <c r="L166" s="88" t="s">
        <v>736</v>
      </c>
      <c r="M166" s="89">
        <v>46.78</v>
      </c>
      <c r="N166" s="17">
        <f t="shared" si="41"/>
        <v>64.46284</v>
      </c>
      <c r="O166" s="17">
        <f t="shared" si="42"/>
        <v>1.6115710000000001</v>
      </c>
      <c r="P166" s="17">
        <f t="shared" si="43"/>
        <v>14370.378607000001</v>
      </c>
      <c r="Q166" s="17">
        <f t="shared" si="44"/>
        <v>25728.853207</v>
      </c>
      <c r="R166" s="49"/>
    </row>
    <row r="167" spans="2:18" x14ac:dyDescent="0.25">
      <c r="B167" s="48" t="str">
        <f>IF(F167&lt;&gt;"",1+MAX($B$22:B166),"")</f>
        <v/>
      </c>
      <c r="C167" s="119"/>
      <c r="D167" s="8"/>
      <c r="E167" s="23"/>
      <c r="F167" s="39"/>
      <c r="G167" s="17"/>
      <c r="H167" s="17">
        <f t="shared" si="38"/>
        <v>0</v>
      </c>
      <c r="I167" s="17">
        <f t="shared" si="39"/>
        <v>0</v>
      </c>
      <c r="J167" s="15"/>
      <c r="K167" s="10">
        <f t="shared" si="40"/>
        <v>0</v>
      </c>
      <c r="L167" s="10"/>
      <c r="M167" s="17"/>
      <c r="N167" s="17">
        <f t="shared" si="41"/>
        <v>0</v>
      </c>
      <c r="O167" s="17">
        <f t="shared" si="42"/>
        <v>0</v>
      </c>
      <c r="P167" s="17">
        <f t="shared" si="43"/>
        <v>0</v>
      </c>
      <c r="Q167" s="17">
        <f t="shared" si="44"/>
        <v>0</v>
      </c>
      <c r="R167" s="49"/>
    </row>
    <row r="168" spans="2:18" x14ac:dyDescent="0.25">
      <c r="B168" s="48" t="str">
        <f>IF(F168&lt;&gt;"",1+MAX($B$22:B167),"")</f>
        <v/>
      </c>
      <c r="C168" s="119"/>
      <c r="D168" s="51" t="s">
        <v>228</v>
      </c>
      <c r="E168" s="23"/>
      <c r="F168" s="39"/>
      <c r="G168" s="17"/>
      <c r="H168" s="17">
        <f t="shared" si="38"/>
        <v>0</v>
      </c>
      <c r="I168" s="17">
        <f t="shared" si="39"/>
        <v>0</v>
      </c>
      <c r="J168" s="15"/>
      <c r="K168" s="10">
        <f t="shared" si="40"/>
        <v>0</v>
      </c>
      <c r="L168" s="10"/>
      <c r="M168" s="17"/>
      <c r="N168" s="17">
        <f t="shared" si="41"/>
        <v>0</v>
      </c>
      <c r="O168" s="17">
        <f t="shared" si="42"/>
        <v>0</v>
      </c>
      <c r="P168" s="17">
        <f t="shared" si="43"/>
        <v>0</v>
      </c>
      <c r="Q168" s="17">
        <f t="shared" si="44"/>
        <v>0</v>
      </c>
      <c r="R168" s="49"/>
    </row>
    <row r="169" spans="2:18" x14ac:dyDescent="0.25">
      <c r="B169" s="48">
        <f>IF(F169&lt;&gt;"",1+MAX($B$22:B168),"")</f>
        <v>65</v>
      </c>
      <c r="C169" s="119"/>
      <c r="D169" s="8" t="s">
        <v>229</v>
      </c>
      <c r="E169" s="23" t="s">
        <v>87</v>
      </c>
      <c r="F169" s="39">
        <v>3452</v>
      </c>
      <c r="G169" s="17">
        <v>4.78</v>
      </c>
      <c r="H169" s="17">
        <f t="shared" si="38"/>
        <v>4.6127000000000002</v>
      </c>
      <c r="I169" s="17">
        <f t="shared" si="39"/>
        <v>15923.040400000002</v>
      </c>
      <c r="J169" s="77">
        <v>0.02</v>
      </c>
      <c r="K169" s="78">
        <f t="shared" si="40"/>
        <v>69.040000000000006</v>
      </c>
      <c r="L169" s="88" t="s">
        <v>737</v>
      </c>
      <c r="M169" s="89">
        <v>46.2</v>
      </c>
      <c r="N169" s="17">
        <f t="shared" si="41"/>
        <v>63.663600000000002</v>
      </c>
      <c r="O169" s="17">
        <f t="shared" si="42"/>
        <v>1.2732720000000002</v>
      </c>
      <c r="P169" s="17">
        <f t="shared" si="43"/>
        <v>4395.3349440000002</v>
      </c>
      <c r="Q169" s="17">
        <f t="shared" si="44"/>
        <v>20318.375344</v>
      </c>
      <c r="R169" s="49"/>
    </row>
    <row r="170" spans="2:18" x14ac:dyDescent="0.25">
      <c r="B170" s="48" t="str">
        <f>IF(F170&lt;&gt;"",1+MAX($B$22:B169),"")</f>
        <v/>
      </c>
      <c r="C170" s="119"/>
      <c r="D170" s="8"/>
      <c r="E170" s="23"/>
      <c r="F170" s="39"/>
      <c r="G170" s="17"/>
      <c r="H170" s="17">
        <f t="shared" si="38"/>
        <v>0</v>
      </c>
      <c r="I170" s="17">
        <f t="shared" si="39"/>
        <v>0</v>
      </c>
      <c r="J170" s="15"/>
      <c r="K170" s="10">
        <f t="shared" si="40"/>
        <v>0</v>
      </c>
      <c r="L170" s="10"/>
      <c r="M170" s="17"/>
      <c r="N170" s="17">
        <f t="shared" si="41"/>
        <v>0</v>
      </c>
      <c r="O170" s="17">
        <f t="shared" si="42"/>
        <v>0</v>
      </c>
      <c r="P170" s="17">
        <f t="shared" si="43"/>
        <v>0</v>
      </c>
      <c r="Q170" s="17">
        <f t="shared" si="44"/>
        <v>0</v>
      </c>
      <c r="R170" s="49"/>
    </row>
    <row r="171" spans="2:18" x14ac:dyDescent="0.25">
      <c r="B171" s="48" t="str">
        <f>IF(F171&lt;&gt;"",1+MAX($B$22:B170),"")</f>
        <v/>
      </c>
      <c r="C171" s="119"/>
      <c r="D171" s="51" t="s">
        <v>174</v>
      </c>
      <c r="E171" s="23"/>
      <c r="F171" s="39"/>
      <c r="G171" s="17"/>
      <c r="H171" s="17">
        <f t="shared" si="38"/>
        <v>0</v>
      </c>
      <c r="I171" s="17">
        <f t="shared" si="39"/>
        <v>0</v>
      </c>
      <c r="J171" s="15"/>
      <c r="K171" s="10">
        <f t="shared" si="40"/>
        <v>0</v>
      </c>
      <c r="L171" s="10"/>
      <c r="M171" s="17"/>
      <c r="N171" s="17">
        <f t="shared" si="41"/>
        <v>0</v>
      </c>
      <c r="O171" s="17">
        <f t="shared" si="42"/>
        <v>0</v>
      </c>
      <c r="P171" s="17">
        <f t="shared" si="43"/>
        <v>0</v>
      </c>
      <c r="Q171" s="17">
        <f t="shared" si="44"/>
        <v>0</v>
      </c>
      <c r="R171" s="49"/>
    </row>
    <row r="172" spans="2:18" x14ac:dyDescent="0.25">
      <c r="B172" s="48">
        <f>IF(F172&lt;&gt;"",1+MAX($B$22:B171),"")</f>
        <v>66</v>
      </c>
      <c r="C172" s="119"/>
      <c r="D172" s="8" t="s">
        <v>175</v>
      </c>
      <c r="E172" s="23" t="s">
        <v>87</v>
      </c>
      <c r="F172" s="39">
        <f>51.03*3.5</f>
        <v>178.60500000000002</v>
      </c>
      <c r="G172" s="17">
        <v>34.5</v>
      </c>
      <c r="H172" s="17">
        <f t="shared" si="38"/>
        <v>33.292499999999997</v>
      </c>
      <c r="I172" s="17">
        <f t="shared" si="39"/>
        <v>5946.2069625000004</v>
      </c>
      <c r="J172" s="15">
        <v>0.32</v>
      </c>
      <c r="K172" s="10">
        <f t="shared" si="40"/>
        <v>57.153600000000004</v>
      </c>
      <c r="L172" s="88" t="s">
        <v>738</v>
      </c>
      <c r="M172" s="89">
        <v>89.03</v>
      </c>
      <c r="N172" s="17">
        <f t="shared" si="41"/>
        <v>122.68333999999999</v>
      </c>
      <c r="O172" s="17">
        <f t="shared" si="42"/>
        <v>39.258668799999995</v>
      </c>
      <c r="P172" s="17">
        <f t="shared" si="43"/>
        <v>7011.794541024</v>
      </c>
      <c r="Q172" s="17">
        <f t="shared" si="44"/>
        <v>12958.001503523999</v>
      </c>
      <c r="R172" s="49"/>
    </row>
    <row r="173" spans="2:18" x14ac:dyDescent="0.25">
      <c r="B173" s="48" t="str">
        <f>IF(F173&lt;&gt;"",1+MAX($B$22:B172),"")</f>
        <v/>
      </c>
      <c r="C173" s="119"/>
      <c r="D173" s="8"/>
      <c r="E173" s="23"/>
      <c r="F173" s="39"/>
      <c r="G173" s="17"/>
      <c r="H173" s="17">
        <f t="shared" si="38"/>
        <v>0</v>
      </c>
      <c r="I173" s="17">
        <f t="shared" si="39"/>
        <v>0</v>
      </c>
      <c r="J173" s="15"/>
      <c r="K173" s="10">
        <f t="shared" si="40"/>
        <v>0</v>
      </c>
      <c r="L173" s="10"/>
      <c r="M173" s="17"/>
      <c r="N173" s="17">
        <f t="shared" si="41"/>
        <v>0</v>
      </c>
      <c r="O173" s="17">
        <f t="shared" si="42"/>
        <v>0</v>
      </c>
      <c r="P173" s="17">
        <f t="shared" si="43"/>
        <v>0</v>
      </c>
      <c r="Q173" s="17">
        <f t="shared" si="44"/>
        <v>0</v>
      </c>
      <c r="R173" s="49"/>
    </row>
    <row r="174" spans="2:18" x14ac:dyDescent="0.25">
      <c r="B174" s="48" t="str">
        <f>IF(F174&lt;&gt;"",1+MAX($B$22:B173),"")</f>
        <v/>
      </c>
      <c r="C174" s="119"/>
      <c r="D174" s="51" t="s">
        <v>230</v>
      </c>
      <c r="E174" s="23"/>
      <c r="F174" s="39"/>
      <c r="G174" s="17"/>
      <c r="H174" s="17">
        <f t="shared" si="38"/>
        <v>0</v>
      </c>
      <c r="I174" s="17">
        <f t="shared" si="39"/>
        <v>0</v>
      </c>
      <c r="J174" s="15"/>
      <c r="K174" s="10">
        <f t="shared" si="40"/>
        <v>0</v>
      </c>
      <c r="L174" s="10"/>
      <c r="M174" s="17"/>
      <c r="N174" s="17">
        <f t="shared" si="41"/>
        <v>0</v>
      </c>
      <c r="O174" s="17">
        <f t="shared" si="42"/>
        <v>0</v>
      </c>
      <c r="P174" s="17">
        <f t="shared" si="43"/>
        <v>0</v>
      </c>
      <c r="Q174" s="17">
        <f t="shared" si="44"/>
        <v>0</v>
      </c>
      <c r="R174" s="49"/>
    </row>
    <row r="175" spans="2:18" x14ac:dyDescent="0.25">
      <c r="B175" s="48">
        <f>IF(F175&lt;&gt;"",1+MAX($B$22:B174),"")</f>
        <v>67</v>
      </c>
      <c r="C175" s="119"/>
      <c r="D175" s="8" t="s">
        <v>230</v>
      </c>
      <c r="E175" s="23" t="s">
        <v>87</v>
      </c>
      <c r="F175" s="39">
        <v>1824</v>
      </c>
      <c r="G175" s="17">
        <v>16.5</v>
      </c>
      <c r="H175" s="17">
        <f t="shared" si="38"/>
        <v>15.922499999999999</v>
      </c>
      <c r="I175" s="17">
        <f t="shared" si="39"/>
        <v>29042.639999999999</v>
      </c>
      <c r="J175" s="15">
        <v>0.125</v>
      </c>
      <c r="K175" s="10">
        <f t="shared" si="40"/>
        <v>228</v>
      </c>
      <c r="L175" s="88" t="s">
        <v>737</v>
      </c>
      <c r="M175" s="89">
        <v>46.2</v>
      </c>
      <c r="N175" s="17">
        <f t="shared" si="41"/>
        <v>63.663600000000002</v>
      </c>
      <c r="O175" s="17">
        <f t="shared" si="42"/>
        <v>7.9579500000000003</v>
      </c>
      <c r="P175" s="17">
        <f t="shared" si="43"/>
        <v>14515.300800000001</v>
      </c>
      <c r="Q175" s="17">
        <f t="shared" si="44"/>
        <v>43557.940799999997</v>
      </c>
      <c r="R175" s="49"/>
    </row>
    <row r="176" spans="2:18" x14ac:dyDescent="0.25">
      <c r="B176" s="48" t="str">
        <f>IF(F176&lt;&gt;"",1+MAX($B$22:B175),"")</f>
        <v/>
      </c>
      <c r="C176" s="119"/>
      <c r="D176" s="8"/>
      <c r="E176" s="23"/>
      <c r="F176" s="39"/>
      <c r="G176" s="17"/>
      <c r="H176" s="17">
        <f t="shared" si="38"/>
        <v>0</v>
      </c>
      <c r="I176" s="17">
        <f t="shared" si="39"/>
        <v>0</v>
      </c>
      <c r="J176" s="15"/>
      <c r="K176" s="10">
        <f t="shared" si="40"/>
        <v>0</v>
      </c>
      <c r="L176" s="10"/>
      <c r="M176" s="17"/>
      <c r="N176" s="17">
        <f t="shared" si="41"/>
        <v>0</v>
      </c>
      <c r="O176" s="17">
        <f t="shared" si="42"/>
        <v>0</v>
      </c>
      <c r="P176" s="17">
        <f t="shared" si="43"/>
        <v>0</v>
      </c>
      <c r="Q176" s="17">
        <f t="shared" si="44"/>
        <v>0</v>
      </c>
      <c r="R176" s="49"/>
    </row>
    <row r="177" spans="2:18" x14ac:dyDescent="0.25">
      <c r="B177" s="48" t="str">
        <f>IF(F177&lt;&gt;"",1+MAX($B$22:B176),"")</f>
        <v/>
      </c>
      <c r="C177" s="119"/>
      <c r="D177" s="51" t="s">
        <v>108</v>
      </c>
      <c r="E177" s="23"/>
      <c r="F177" s="39"/>
      <c r="G177" s="17"/>
      <c r="H177" s="17">
        <f t="shared" si="38"/>
        <v>0</v>
      </c>
      <c r="I177" s="17">
        <f t="shared" si="39"/>
        <v>0</v>
      </c>
      <c r="J177" s="15"/>
      <c r="K177" s="10">
        <f t="shared" si="40"/>
        <v>0</v>
      </c>
      <c r="L177" s="10"/>
      <c r="M177" s="17"/>
      <c r="N177" s="17">
        <f t="shared" si="41"/>
        <v>0</v>
      </c>
      <c r="O177" s="17">
        <f t="shared" si="42"/>
        <v>0</v>
      </c>
      <c r="P177" s="17">
        <f t="shared" si="43"/>
        <v>0</v>
      </c>
      <c r="Q177" s="17">
        <f t="shared" si="44"/>
        <v>0</v>
      </c>
      <c r="R177" s="49"/>
    </row>
    <row r="178" spans="2:18" x14ac:dyDescent="0.25">
      <c r="B178" s="48">
        <f>IF(F178&lt;&gt;"",1+MAX($B$22:B177),"")</f>
        <v>68</v>
      </c>
      <c r="C178" s="119"/>
      <c r="D178" s="8" t="s">
        <v>177</v>
      </c>
      <c r="E178" s="23" t="s">
        <v>94</v>
      </c>
      <c r="F178" s="39">
        <v>176</v>
      </c>
      <c r="G178" s="17">
        <v>1.02</v>
      </c>
      <c r="H178" s="17">
        <f t="shared" si="38"/>
        <v>0.98429999999999995</v>
      </c>
      <c r="I178" s="17">
        <f t="shared" si="39"/>
        <v>173.23679999999999</v>
      </c>
      <c r="J178" s="15">
        <v>9.0999999999999998E-2</v>
      </c>
      <c r="K178" s="10">
        <f t="shared" si="40"/>
        <v>16.015999999999998</v>
      </c>
      <c r="L178" s="88" t="s">
        <v>739</v>
      </c>
      <c r="M178" s="89">
        <v>46.2</v>
      </c>
      <c r="N178" s="17">
        <f t="shared" si="41"/>
        <v>63.663600000000002</v>
      </c>
      <c r="O178" s="17">
        <f t="shared" si="42"/>
        <v>5.7933876</v>
      </c>
      <c r="P178" s="17">
        <f t="shared" si="43"/>
        <v>1019.6362176</v>
      </c>
      <c r="Q178" s="17">
        <f t="shared" si="44"/>
        <v>1192.8730175999999</v>
      </c>
      <c r="R178" s="49"/>
    </row>
    <row r="179" spans="2:18" x14ac:dyDescent="0.25">
      <c r="B179" s="48">
        <f>IF(F179&lt;&gt;"",1+MAX($B$22:B178),"")</f>
        <v>69</v>
      </c>
      <c r="C179" s="119"/>
      <c r="D179" s="8" t="s">
        <v>231</v>
      </c>
      <c r="E179" s="23" t="s">
        <v>94</v>
      </c>
      <c r="F179" s="39">
        <v>756</v>
      </c>
      <c r="G179" s="17">
        <v>2.02</v>
      </c>
      <c r="H179" s="17">
        <f t="shared" si="38"/>
        <v>1.9493</v>
      </c>
      <c r="I179" s="17">
        <f t="shared" si="39"/>
        <v>1473.6708000000001</v>
      </c>
      <c r="J179" s="15">
        <v>6.0999999999999999E-2</v>
      </c>
      <c r="K179" s="10">
        <f t="shared" si="40"/>
        <v>46.116</v>
      </c>
      <c r="L179" s="88" t="s">
        <v>739</v>
      </c>
      <c r="M179" s="89">
        <v>46.2</v>
      </c>
      <c r="N179" s="17">
        <f t="shared" si="41"/>
        <v>63.663600000000002</v>
      </c>
      <c r="O179" s="17">
        <f t="shared" si="42"/>
        <v>3.8834796000000003</v>
      </c>
      <c r="P179" s="17">
        <f t="shared" si="43"/>
        <v>2935.9105776000001</v>
      </c>
      <c r="Q179" s="17">
        <f t="shared" si="44"/>
        <v>4409.5813776000005</v>
      </c>
      <c r="R179" s="49"/>
    </row>
    <row r="180" spans="2:18" x14ac:dyDescent="0.25">
      <c r="B180" s="48" t="str">
        <f>IF(F180&lt;&gt;"",1+MAX($B$22:B179),"")</f>
        <v/>
      </c>
      <c r="C180" s="119"/>
      <c r="D180" s="8"/>
      <c r="E180" s="23"/>
      <c r="F180" s="39"/>
      <c r="G180" s="17"/>
      <c r="H180" s="17">
        <f t="shared" si="38"/>
        <v>0</v>
      </c>
      <c r="I180" s="17">
        <f t="shared" si="39"/>
        <v>0</v>
      </c>
      <c r="J180" s="15"/>
      <c r="K180" s="10">
        <f t="shared" si="40"/>
        <v>0</v>
      </c>
      <c r="L180" s="10"/>
      <c r="M180" s="17"/>
      <c r="N180" s="17">
        <f t="shared" si="41"/>
        <v>0</v>
      </c>
      <c r="O180" s="17">
        <f t="shared" si="42"/>
        <v>0</v>
      </c>
      <c r="P180" s="17">
        <f t="shared" si="43"/>
        <v>0</v>
      </c>
      <c r="Q180" s="17">
        <f t="shared" si="44"/>
        <v>0</v>
      </c>
      <c r="R180" s="49"/>
    </row>
    <row r="181" spans="2:18" x14ac:dyDescent="0.25">
      <c r="B181" s="48" t="str">
        <f>IF(F181&lt;&gt;"",1+MAX($B$22:B180),"")</f>
        <v/>
      </c>
      <c r="C181" s="119"/>
      <c r="D181" s="51" t="s">
        <v>232</v>
      </c>
      <c r="E181" s="23"/>
      <c r="F181" s="39"/>
      <c r="G181" s="17"/>
      <c r="H181" s="17">
        <f t="shared" si="38"/>
        <v>0</v>
      </c>
      <c r="I181" s="17">
        <f t="shared" si="39"/>
        <v>0</v>
      </c>
      <c r="J181" s="15"/>
      <c r="K181" s="10">
        <f t="shared" si="40"/>
        <v>0</v>
      </c>
      <c r="L181" s="10"/>
      <c r="M181" s="17"/>
      <c r="N181" s="17">
        <f t="shared" si="41"/>
        <v>0</v>
      </c>
      <c r="O181" s="17">
        <f t="shared" si="42"/>
        <v>0</v>
      </c>
      <c r="P181" s="17">
        <f t="shared" si="43"/>
        <v>0</v>
      </c>
      <c r="Q181" s="17">
        <f t="shared" si="44"/>
        <v>0</v>
      </c>
      <c r="R181" s="49"/>
    </row>
    <row r="182" spans="2:18" x14ac:dyDescent="0.25">
      <c r="B182" s="48">
        <f>IF(F182&lt;&gt;"",1+MAX($B$22:B181),"")</f>
        <v>70</v>
      </c>
      <c r="C182" s="119"/>
      <c r="D182" s="8" t="s">
        <v>233</v>
      </c>
      <c r="E182" s="23" t="s">
        <v>94</v>
      </c>
      <c r="F182" s="39">
        <v>197</v>
      </c>
      <c r="G182" s="17">
        <v>7.65</v>
      </c>
      <c r="H182" s="17">
        <f t="shared" si="38"/>
        <v>7.38225</v>
      </c>
      <c r="I182" s="17">
        <f t="shared" si="39"/>
        <v>1454.3032499999999</v>
      </c>
      <c r="J182" s="15">
        <v>0.113</v>
      </c>
      <c r="K182" s="10">
        <f t="shared" si="40"/>
        <v>22.260999999999999</v>
      </c>
      <c r="L182" s="88" t="s">
        <v>739</v>
      </c>
      <c r="M182" s="89">
        <v>46.2</v>
      </c>
      <c r="N182" s="17">
        <f t="shared" si="41"/>
        <v>63.663600000000002</v>
      </c>
      <c r="O182" s="17">
        <f t="shared" si="42"/>
        <v>7.1939868000000002</v>
      </c>
      <c r="P182" s="17">
        <f t="shared" si="43"/>
        <v>1417.2153996</v>
      </c>
      <c r="Q182" s="17">
        <f t="shared" si="44"/>
        <v>2871.5186495999997</v>
      </c>
      <c r="R182" s="49"/>
    </row>
    <row r="183" spans="2:18" x14ac:dyDescent="0.25">
      <c r="B183" s="48" t="str">
        <f>IF(F183&lt;&gt;"",1+MAX($B$22:B182),"")</f>
        <v/>
      </c>
      <c r="C183" s="119"/>
      <c r="D183" s="8"/>
      <c r="E183" s="23"/>
      <c r="F183" s="39"/>
      <c r="G183" s="17"/>
      <c r="H183" s="17">
        <f t="shared" si="38"/>
        <v>0</v>
      </c>
      <c r="I183" s="17">
        <f t="shared" si="39"/>
        <v>0</v>
      </c>
      <c r="J183" s="15"/>
      <c r="K183" s="10">
        <f t="shared" si="40"/>
        <v>0</v>
      </c>
      <c r="L183" s="10"/>
      <c r="M183" s="17"/>
      <c r="N183" s="17">
        <f t="shared" si="41"/>
        <v>0</v>
      </c>
      <c r="O183" s="17">
        <f t="shared" si="42"/>
        <v>0</v>
      </c>
      <c r="P183" s="17">
        <f t="shared" si="43"/>
        <v>0</v>
      </c>
      <c r="Q183" s="17">
        <f t="shared" si="44"/>
        <v>0</v>
      </c>
      <c r="R183" s="49"/>
    </row>
    <row r="184" spans="2:18" x14ac:dyDescent="0.25">
      <c r="B184" s="48" t="str">
        <f>IF(F184&lt;&gt;"",1+MAX($B$22:B183),"")</f>
        <v/>
      </c>
      <c r="C184" s="119"/>
      <c r="D184" s="51" t="s">
        <v>234</v>
      </c>
      <c r="E184" s="23"/>
      <c r="F184" s="39"/>
      <c r="G184" s="17"/>
      <c r="H184" s="17">
        <f t="shared" si="38"/>
        <v>0</v>
      </c>
      <c r="I184" s="17">
        <f t="shared" si="39"/>
        <v>0</v>
      </c>
      <c r="J184" s="15"/>
      <c r="K184" s="10">
        <f t="shared" si="40"/>
        <v>0</v>
      </c>
      <c r="L184" s="10"/>
      <c r="M184" s="17"/>
      <c r="N184" s="17">
        <f t="shared" si="41"/>
        <v>0</v>
      </c>
      <c r="O184" s="17">
        <f t="shared" si="42"/>
        <v>0</v>
      </c>
      <c r="P184" s="17">
        <f t="shared" si="43"/>
        <v>0</v>
      </c>
      <c r="Q184" s="17">
        <f t="shared" si="44"/>
        <v>0</v>
      </c>
      <c r="R184" s="49"/>
    </row>
    <row r="185" spans="2:18" x14ac:dyDescent="0.25">
      <c r="B185" s="48">
        <f>IF(F185&lt;&gt;"",1+MAX($B$22:B184),"")</f>
        <v>71</v>
      </c>
      <c r="C185" s="119"/>
      <c r="D185" s="8" t="s">
        <v>235</v>
      </c>
      <c r="E185" s="23" t="s">
        <v>94</v>
      </c>
      <c r="F185" s="39">
        <v>520</v>
      </c>
      <c r="G185" s="17">
        <v>4.25</v>
      </c>
      <c r="H185" s="17">
        <f t="shared" si="38"/>
        <v>4.1012500000000003</v>
      </c>
      <c r="I185" s="17">
        <f t="shared" si="39"/>
        <v>2132.65</v>
      </c>
      <c r="J185" s="15">
        <v>8.8999999999999996E-2</v>
      </c>
      <c r="K185" s="10">
        <f t="shared" si="40"/>
        <v>46.28</v>
      </c>
      <c r="L185" s="88" t="s">
        <v>740</v>
      </c>
      <c r="M185" s="89">
        <v>46.9</v>
      </c>
      <c r="N185" s="17">
        <f t="shared" si="41"/>
        <v>64.628199999999993</v>
      </c>
      <c r="O185" s="17">
        <f t="shared" si="42"/>
        <v>5.7519097999999991</v>
      </c>
      <c r="P185" s="17">
        <f t="shared" si="43"/>
        <v>2990.9930959999997</v>
      </c>
      <c r="Q185" s="17">
        <f t="shared" si="44"/>
        <v>5123.6430959999998</v>
      </c>
      <c r="R185" s="49"/>
    </row>
    <row r="186" spans="2:18" x14ac:dyDescent="0.25">
      <c r="B186" s="48" t="str">
        <f>IF(F186&lt;&gt;"",1+MAX($B$22:B185),"")</f>
        <v/>
      </c>
      <c r="C186" s="52"/>
      <c r="D186" s="8"/>
      <c r="E186" s="23"/>
      <c r="F186" s="39"/>
      <c r="G186" s="17"/>
      <c r="H186" s="17">
        <f t="shared" si="38"/>
        <v>0</v>
      </c>
      <c r="I186" s="17">
        <f t="shared" si="39"/>
        <v>0</v>
      </c>
      <c r="J186" s="15"/>
      <c r="K186" s="10">
        <f t="shared" si="40"/>
        <v>0</v>
      </c>
      <c r="L186" s="10"/>
      <c r="M186" s="17"/>
      <c r="N186" s="17">
        <f t="shared" si="41"/>
        <v>0</v>
      </c>
      <c r="O186" s="17">
        <f t="shared" si="42"/>
        <v>0</v>
      </c>
      <c r="P186" s="17">
        <f t="shared" si="43"/>
        <v>0</v>
      </c>
      <c r="Q186" s="17">
        <f t="shared" si="44"/>
        <v>0</v>
      </c>
      <c r="R186" s="49"/>
    </row>
    <row r="187" spans="2:18" x14ac:dyDescent="0.25">
      <c r="B187" s="65" t="str">
        <f>IF(F187&lt;&gt;"",1+MAX($B$22:B186),"")</f>
        <v/>
      </c>
      <c r="C187" s="66"/>
      <c r="D187" s="67" t="s">
        <v>91</v>
      </c>
      <c r="E187" s="23"/>
      <c r="F187" s="39"/>
      <c r="G187" s="17"/>
      <c r="H187" s="17">
        <f t="shared" si="38"/>
        <v>0</v>
      </c>
      <c r="I187" s="17">
        <f t="shared" si="39"/>
        <v>0</v>
      </c>
      <c r="J187" s="15"/>
      <c r="K187" s="10">
        <f t="shared" si="40"/>
        <v>0</v>
      </c>
      <c r="L187" s="10"/>
      <c r="M187" s="17"/>
      <c r="N187" s="17">
        <f t="shared" si="41"/>
        <v>0</v>
      </c>
      <c r="O187" s="17">
        <f t="shared" si="42"/>
        <v>0</v>
      </c>
      <c r="P187" s="17">
        <f t="shared" si="43"/>
        <v>0</v>
      </c>
      <c r="Q187" s="17">
        <f t="shared" si="44"/>
        <v>0</v>
      </c>
      <c r="R187" s="49"/>
    </row>
    <row r="188" spans="2:18" x14ac:dyDescent="0.25">
      <c r="B188" s="48" t="str">
        <f>IF(F188&lt;&gt;"",1+MAX($B$22:B187),"")</f>
        <v/>
      </c>
      <c r="C188" s="52"/>
      <c r="D188" s="8"/>
      <c r="E188" s="23"/>
      <c r="F188" s="39"/>
      <c r="G188" s="17"/>
      <c r="H188" s="17">
        <f t="shared" si="38"/>
        <v>0</v>
      </c>
      <c r="I188" s="17">
        <f t="shared" si="39"/>
        <v>0</v>
      </c>
      <c r="J188" s="15"/>
      <c r="K188" s="10">
        <f t="shared" si="40"/>
        <v>0</v>
      </c>
      <c r="L188" s="10"/>
      <c r="M188" s="17"/>
      <c r="N188" s="17">
        <f t="shared" si="41"/>
        <v>0</v>
      </c>
      <c r="O188" s="17">
        <f t="shared" si="42"/>
        <v>0</v>
      </c>
      <c r="P188" s="17">
        <f t="shared" si="43"/>
        <v>0</v>
      </c>
      <c r="Q188" s="17">
        <f t="shared" si="44"/>
        <v>0</v>
      </c>
      <c r="R188" s="49"/>
    </row>
    <row r="189" spans="2:18" x14ac:dyDescent="0.25">
      <c r="B189" s="48" t="str">
        <f>IF(F189&lt;&gt;"",1+MAX($B$22:B188),"")</f>
        <v/>
      </c>
      <c r="C189" s="119" t="s">
        <v>297</v>
      </c>
      <c r="D189" s="51" t="s">
        <v>323</v>
      </c>
      <c r="E189" s="23"/>
      <c r="F189" s="39"/>
      <c r="G189" s="17"/>
      <c r="H189" s="17">
        <f t="shared" si="38"/>
        <v>0</v>
      </c>
      <c r="I189" s="17">
        <f t="shared" si="39"/>
        <v>0</v>
      </c>
      <c r="J189" s="15"/>
      <c r="K189" s="10">
        <f t="shared" si="40"/>
        <v>0</v>
      </c>
      <c r="L189" s="10"/>
      <c r="M189" s="17"/>
      <c r="N189" s="17">
        <f t="shared" si="41"/>
        <v>0</v>
      </c>
      <c r="O189" s="17">
        <f t="shared" si="42"/>
        <v>0</v>
      </c>
      <c r="P189" s="17">
        <f t="shared" si="43"/>
        <v>0</v>
      </c>
      <c r="Q189" s="17">
        <f t="shared" si="44"/>
        <v>0</v>
      </c>
      <c r="R189" s="49"/>
    </row>
    <row r="190" spans="2:18" ht="27.6" x14ac:dyDescent="0.25">
      <c r="B190" s="48">
        <f>IF(F190&lt;&gt;"",1+MAX($B$22:B189),"")</f>
        <v>72</v>
      </c>
      <c r="C190" s="119"/>
      <c r="D190" s="8" t="s">
        <v>324</v>
      </c>
      <c r="E190" s="23" t="s">
        <v>87</v>
      </c>
      <c r="F190" s="39">
        <v>1625.71</v>
      </c>
      <c r="G190" s="17">
        <v>1.56</v>
      </c>
      <c r="H190" s="17">
        <f t="shared" si="38"/>
        <v>1.5054000000000001</v>
      </c>
      <c r="I190" s="17">
        <f t="shared" si="39"/>
        <v>2447.3438340000002</v>
      </c>
      <c r="J190" s="15">
        <v>0.14799999999999999</v>
      </c>
      <c r="K190" s="10">
        <f t="shared" si="40"/>
        <v>240.60507999999999</v>
      </c>
      <c r="L190" s="88" t="s">
        <v>741</v>
      </c>
      <c r="M190" s="89">
        <v>49.05</v>
      </c>
      <c r="N190" s="17">
        <f t="shared" si="41"/>
        <v>67.590899999999991</v>
      </c>
      <c r="O190" s="17">
        <f t="shared" si="42"/>
        <v>10.003453199999997</v>
      </c>
      <c r="P190" s="17">
        <f t="shared" si="43"/>
        <v>16262.713901771996</v>
      </c>
      <c r="Q190" s="17">
        <f t="shared" si="44"/>
        <v>18710.057735771996</v>
      </c>
      <c r="R190" s="49"/>
    </row>
    <row r="191" spans="2:18" x14ac:dyDescent="0.25">
      <c r="B191" s="48" t="str">
        <f>IF(F191&lt;&gt;"",1+MAX($B$22:B190),"")</f>
        <v/>
      </c>
      <c r="C191" s="119"/>
      <c r="D191" s="8"/>
      <c r="E191" s="23"/>
      <c r="F191" s="39"/>
      <c r="G191" s="17"/>
      <c r="H191" s="17">
        <f t="shared" si="38"/>
        <v>0</v>
      </c>
      <c r="I191" s="17">
        <f t="shared" si="39"/>
        <v>0</v>
      </c>
      <c r="J191" s="15"/>
      <c r="K191" s="10">
        <f t="shared" si="40"/>
        <v>0</v>
      </c>
      <c r="L191" s="10"/>
      <c r="M191" s="17"/>
      <c r="N191" s="17">
        <f t="shared" si="41"/>
        <v>0</v>
      </c>
      <c r="O191" s="17">
        <f t="shared" si="42"/>
        <v>0</v>
      </c>
      <c r="P191" s="17">
        <f t="shared" si="43"/>
        <v>0</v>
      </c>
      <c r="Q191" s="17">
        <f t="shared" si="44"/>
        <v>0</v>
      </c>
      <c r="R191" s="49"/>
    </row>
    <row r="192" spans="2:18" x14ac:dyDescent="0.25">
      <c r="B192" s="48" t="str">
        <f>IF(F192&lt;&gt;"",1+MAX($B$22:B191),"")</f>
        <v/>
      </c>
      <c r="C192" s="119"/>
      <c r="D192" s="51" t="s">
        <v>325</v>
      </c>
      <c r="E192" s="23"/>
      <c r="F192" s="39"/>
      <c r="G192" s="17"/>
      <c r="H192" s="17">
        <f t="shared" si="38"/>
        <v>0</v>
      </c>
      <c r="I192" s="17">
        <f t="shared" si="39"/>
        <v>0</v>
      </c>
      <c r="J192" s="15"/>
      <c r="K192" s="10">
        <f t="shared" si="40"/>
        <v>0</v>
      </c>
      <c r="L192" s="10"/>
      <c r="M192" s="17"/>
      <c r="N192" s="17">
        <f t="shared" si="41"/>
        <v>0</v>
      </c>
      <c r="O192" s="17">
        <f t="shared" si="42"/>
        <v>0</v>
      </c>
      <c r="P192" s="17">
        <f t="shared" si="43"/>
        <v>0</v>
      </c>
      <c r="Q192" s="17">
        <f t="shared" si="44"/>
        <v>0</v>
      </c>
      <c r="R192" s="49"/>
    </row>
    <row r="193" spans="2:19" ht="27.6" x14ac:dyDescent="0.25">
      <c r="B193" s="48">
        <f>IF(F193&lt;&gt;"",1+MAX($B$22:B192),"")</f>
        <v>73</v>
      </c>
      <c r="C193" s="119"/>
      <c r="D193" s="8" t="s">
        <v>326</v>
      </c>
      <c r="E193" s="23" t="s">
        <v>87</v>
      </c>
      <c r="F193" s="39">
        <v>19241.240000000002</v>
      </c>
      <c r="G193" s="17">
        <v>1.25</v>
      </c>
      <c r="H193" s="17">
        <f t="shared" si="38"/>
        <v>1.20625</v>
      </c>
      <c r="I193" s="17">
        <f t="shared" si="39"/>
        <v>23209.745750000002</v>
      </c>
      <c r="J193" s="15">
        <v>6.5000000000000002E-2</v>
      </c>
      <c r="K193" s="10">
        <f t="shared" si="40"/>
        <v>1250.6806000000001</v>
      </c>
      <c r="L193" s="88" t="s">
        <v>742</v>
      </c>
      <c r="M193" s="89">
        <v>44.86</v>
      </c>
      <c r="N193" s="17">
        <f t="shared" si="41"/>
        <v>61.817079999999997</v>
      </c>
      <c r="O193" s="17">
        <f t="shared" si="42"/>
        <v>4.0181101999999997</v>
      </c>
      <c r="P193" s="17">
        <f t="shared" si="43"/>
        <v>77313.422704648008</v>
      </c>
      <c r="Q193" s="17">
        <f t="shared" si="44"/>
        <v>100523.16845464801</v>
      </c>
      <c r="R193" s="49"/>
    </row>
    <row r="194" spans="2:19" x14ac:dyDescent="0.25">
      <c r="B194" s="48" t="str">
        <f>IF(F194&lt;&gt;"",1+MAX($B$22:B193),"")</f>
        <v/>
      </c>
      <c r="C194" s="119"/>
      <c r="D194" s="8"/>
      <c r="E194" s="23"/>
      <c r="F194" s="39"/>
      <c r="G194" s="17"/>
      <c r="H194" s="17">
        <f t="shared" si="38"/>
        <v>0</v>
      </c>
      <c r="I194" s="17">
        <f t="shared" si="39"/>
        <v>0</v>
      </c>
      <c r="J194" s="15"/>
      <c r="K194" s="10">
        <f t="shared" si="40"/>
        <v>0</v>
      </c>
      <c r="L194" s="10"/>
      <c r="M194" s="17"/>
      <c r="N194" s="17">
        <f t="shared" si="41"/>
        <v>0</v>
      </c>
      <c r="O194" s="17">
        <f t="shared" si="42"/>
        <v>0</v>
      </c>
      <c r="P194" s="17">
        <f t="shared" si="43"/>
        <v>0</v>
      </c>
      <c r="Q194" s="17">
        <f t="shared" si="44"/>
        <v>0</v>
      </c>
      <c r="R194" s="49"/>
    </row>
    <row r="195" spans="2:19" x14ac:dyDescent="0.25">
      <c r="B195" s="48" t="str">
        <f>IF(F195&lt;&gt;"",1+MAX($B$22:B194),"")</f>
        <v/>
      </c>
      <c r="C195" s="119"/>
      <c r="D195" s="51" t="s">
        <v>327</v>
      </c>
      <c r="E195" s="23"/>
      <c r="F195" s="39"/>
      <c r="G195" s="17"/>
      <c r="H195" s="17">
        <f t="shared" si="38"/>
        <v>0</v>
      </c>
      <c r="I195" s="17">
        <f t="shared" si="39"/>
        <v>0</v>
      </c>
      <c r="J195" s="15"/>
      <c r="K195" s="10">
        <f t="shared" si="40"/>
        <v>0</v>
      </c>
      <c r="L195" s="10"/>
      <c r="M195" s="17"/>
      <c r="N195" s="17">
        <f t="shared" si="41"/>
        <v>0</v>
      </c>
      <c r="O195" s="17">
        <f t="shared" si="42"/>
        <v>0</v>
      </c>
      <c r="P195" s="17">
        <f t="shared" si="43"/>
        <v>0</v>
      </c>
      <c r="Q195" s="17">
        <f t="shared" si="44"/>
        <v>0</v>
      </c>
      <c r="R195" s="49"/>
    </row>
    <row r="196" spans="2:19" ht="27.6" x14ac:dyDescent="0.25">
      <c r="B196" s="48">
        <f>IF(F196&lt;&gt;"",1+MAX($B$22:B195),"")</f>
        <v>74</v>
      </c>
      <c r="C196" s="119"/>
      <c r="D196" s="8" t="s">
        <v>328</v>
      </c>
      <c r="E196" s="23" t="s">
        <v>87</v>
      </c>
      <c r="F196" s="39">
        <v>922.01</v>
      </c>
      <c r="G196" s="17">
        <v>3.7448000000000006</v>
      </c>
      <c r="H196" s="17">
        <f t="shared" si="38"/>
        <v>3.6137320000000006</v>
      </c>
      <c r="I196" s="17">
        <f t="shared" si="39"/>
        <v>3331.8970413200004</v>
      </c>
      <c r="J196" s="15">
        <v>9.5000000000000001E-2</v>
      </c>
      <c r="K196" s="10">
        <f t="shared" si="40"/>
        <v>87.590950000000007</v>
      </c>
      <c r="L196" s="88" t="s">
        <v>735</v>
      </c>
      <c r="M196" s="89">
        <v>53.15</v>
      </c>
      <c r="N196" s="17">
        <f t="shared" si="41"/>
        <v>73.24069999999999</v>
      </c>
      <c r="O196" s="17">
        <f t="shared" si="42"/>
        <v>6.9578664999999988</v>
      </c>
      <c r="P196" s="17">
        <f t="shared" si="43"/>
        <v>6415.2224916649993</v>
      </c>
      <c r="Q196" s="17">
        <f t="shared" si="44"/>
        <v>9747.1195329849998</v>
      </c>
      <c r="R196" s="49"/>
    </row>
    <row r="197" spans="2:19" ht="27.6" x14ac:dyDescent="0.25">
      <c r="B197" s="48">
        <f>IF(F197&lt;&gt;"",1+MAX($B$22:B196),"")</f>
        <v>75</v>
      </c>
      <c r="C197" s="119"/>
      <c r="D197" s="8" t="s">
        <v>329</v>
      </c>
      <c r="E197" s="23" t="s">
        <v>87</v>
      </c>
      <c r="F197" s="39">
        <v>3141.86</v>
      </c>
      <c r="G197" s="17">
        <v>13.75</v>
      </c>
      <c r="H197" s="17">
        <f t="shared" si="38"/>
        <v>13.268749999999999</v>
      </c>
      <c r="I197" s="17">
        <f t="shared" si="39"/>
        <v>41688.554875000002</v>
      </c>
      <c r="J197" s="15">
        <v>9.5000000000000001E-2</v>
      </c>
      <c r="K197" s="10">
        <f t="shared" si="40"/>
        <v>298.47669999999999</v>
      </c>
      <c r="L197" s="88" t="s">
        <v>735</v>
      </c>
      <c r="M197" s="89">
        <v>53.15</v>
      </c>
      <c r="N197" s="17">
        <f t="shared" si="41"/>
        <v>73.24069999999999</v>
      </c>
      <c r="O197" s="17">
        <f t="shared" si="42"/>
        <v>6.9578664999999988</v>
      </c>
      <c r="P197" s="17">
        <f t="shared" si="43"/>
        <v>21860.642441689997</v>
      </c>
      <c r="Q197" s="17">
        <f t="shared" si="44"/>
        <v>63549.197316689999</v>
      </c>
      <c r="R197" s="49"/>
    </row>
    <row r="198" spans="2:19" x14ac:dyDescent="0.25">
      <c r="B198" s="48" t="str">
        <f>IF(F198&lt;&gt;"",1+MAX($B$22:B197),"")</f>
        <v/>
      </c>
      <c r="C198" s="119"/>
      <c r="D198" s="8"/>
      <c r="E198" s="23"/>
      <c r="F198" s="39"/>
      <c r="G198" s="17"/>
      <c r="H198" s="17">
        <f t="shared" si="38"/>
        <v>0</v>
      </c>
      <c r="I198" s="17">
        <f t="shared" si="39"/>
        <v>0</v>
      </c>
      <c r="J198" s="15"/>
      <c r="K198" s="10">
        <f t="shared" si="40"/>
        <v>0</v>
      </c>
      <c r="L198" s="10"/>
      <c r="M198" s="17"/>
      <c r="N198" s="17">
        <f t="shared" si="41"/>
        <v>0</v>
      </c>
      <c r="O198" s="17">
        <f t="shared" si="42"/>
        <v>0</v>
      </c>
      <c r="P198" s="17">
        <f t="shared" si="43"/>
        <v>0</v>
      </c>
      <c r="Q198" s="17">
        <f t="shared" si="44"/>
        <v>0</v>
      </c>
      <c r="R198" s="49"/>
    </row>
    <row r="199" spans="2:19" x14ac:dyDescent="0.25">
      <c r="B199" s="48" t="str">
        <f>IF(F199&lt;&gt;"",1+MAX($B$22:B198),"")</f>
        <v/>
      </c>
      <c r="C199" s="119"/>
      <c r="D199" s="51" t="s">
        <v>330</v>
      </c>
      <c r="E199" s="23"/>
      <c r="F199" s="39"/>
      <c r="G199" s="17"/>
      <c r="H199" s="17">
        <f t="shared" si="38"/>
        <v>0</v>
      </c>
      <c r="I199" s="17">
        <f t="shared" si="39"/>
        <v>0</v>
      </c>
      <c r="J199" s="15"/>
      <c r="K199" s="10">
        <f t="shared" si="40"/>
        <v>0</v>
      </c>
      <c r="L199" s="10"/>
      <c r="M199" s="17"/>
      <c r="N199" s="17">
        <f t="shared" si="41"/>
        <v>0</v>
      </c>
      <c r="O199" s="17">
        <f t="shared" si="42"/>
        <v>0</v>
      </c>
      <c r="P199" s="17">
        <f t="shared" si="43"/>
        <v>0</v>
      </c>
      <c r="Q199" s="17">
        <f t="shared" si="44"/>
        <v>0</v>
      </c>
      <c r="R199" s="49"/>
    </row>
    <row r="200" spans="2:19" ht="27.6" x14ac:dyDescent="0.25">
      <c r="B200" s="48">
        <f>IF(F200&lt;&gt;"",1+MAX($B$22:B199),"")</f>
        <v>76</v>
      </c>
      <c r="C200" s="119"/>
      <c r="D200" s="8" t="s">
        <v>331</v>
      </c>
      <c r="E200" s="23" t="s">
        <v>87</v>
      </c>
      <c r="F200" s="39">
        <v>297.2</v>
      </c>
      <c r="G200" s="17">
        <v>3.46</v>
      </c>
      <c r="H200" s="17">
        <f t="shared" si="38"/>
        <v>3.3388999999999998</v>
      </c>
      <c r="I200" s="17">
        <f t="shared" si="39"/>
        <v>992.32107999999994</v>
      </c>
      <c r="J200" s="15">
        <v>8.8999999999999996E-2</v>
      </c>
      <c r="K200" s="10">
        <f t="shared" si="40"/>
        <v>26.450799999999997</v>
      </c>
      <c r="L200" s="88" t="s">
        <v>743</v>
      </c>
      <c r="M200" s="89">
        <v>52.2</v>
      </c>
      <c r="N200" s="17">
        <f t="shared" si="41"/>
        <v>71.931600000000003</v>
      </c>
      <c r="O200" s="17">
        <f t="shared" si="42"/>
        <v>6.4019123999999996</v>
      </c>
      <c r="P200" s="17">
        <f t="shared" si="43"/>
        <v>1902.6483652799998</v>
      </c>
      <c r="Q200" s="17">
        <f t="shared" si="44"/>
        <v>2894.9694452799995</v>
      </c>
      <c r="R200" s="49"/>
    </row>
    <row r="201" spans="2:19" x14ac:dyDescent="0.25">
      <c r="B201" s="48" t="str">
        <f>IF(F201&lt;&gt;"",1+MAX($B$22:B200),"")</f>
        <v/>
      </c>
      <c r="C201" s="119"/>
      <c r="D201" s="8"/>
      <c r="E201" s="23"/>
      <c r="F201" s="39"/>
      <c r="G201" s="17"/>
      <c r="H201" s="17">
        <f t="shared" si="38"/>
        <v>0</v>
      </c>
      <c r="I201" s="17">
        <f t="shared" si="39"/>
        <v>0</v>
      </c>
      <c r="J201" s="15"/>
      <c r="K201" s="10">
        <f t="shared" si="40"/>
        <v>0</v>
      </c>
      <c r="L201" s="10"/>
      <c r="M201" s="17"/>
      <c r="N201" s="17">
        <f t="shared" si="41"/>
        <v>0</v>
      </c>
      <c r="O201" s="17">
        <f t="shared" si="42"/>
        <v>0</v>
      </c>
      <c r="P201" s="17">
        <f t="shared" si="43"/>
        <v>0</v>
      </c>
      <c r="Q201" s="17">
        <f t="shared" si="44"/>
        <v>0</v>
      </c>
      <c r="R201" s="49"/>
    </row>
    <row r="202" spans="2:19" x14ac:dyDescent="0.25">
      <c r="B202" s="48" t="str">
        <f>IF(F202&lt;&gt;"",1+MAX($B$22:B201),"")</f>
        <v/>
      </c>
      <c r="C202" s="119"/>
      <c r="D202" s="51" t="s">
        <v>332</v>
      </c>
      <c r="E202" s="23"/>
      <c r="F202" s="39"/>
      <c r="G202" s="17"/>
      <c r="H202" s="17">
        <f t="shared" si="38"/>
        <v>0</v>
      </c>
      <c r="I202" s="17">
        <f t="shared" si="39"/>
        <v>0</v>
      </c>
      <c r="J202" s="15"/>
      <c r="K202" s="10">
        <f t="shared" si="40"/>
        <v>0</v>
      </c>
      <c r="L202" s="10"/>
      <c r="M202" s="17"/>
      <c r="N202" s="17">
        <f t="shared" si="41"/>
        <v>0</v>
      </c>
      <c r="O202" s="17">
        <f t="shared" si="42"/>
        <v>0</v>
      </c>
      <c r="P202" s="17">
        <f t="shared" si="43"/>
        <v>0</v>
      </c>
      <c r="Q202" s="17">
        <f t="shared" si="44"/>
        <v>0</v>
      </c>
      <c r="R202" s="49"/>
    </row>
    <row r="203" spans="2:19" ht="41.4" x14ac:dyDescent="0.25">
      <c r="B203" s="48">
        <f>IF(F203&lt;&gt;"",1+MAX($B$22:B202),"")</f>
        <v>77</v>
      </c>
      <c r="C203" s="119"/>
      <c r="D203" s="8" t="s">
        <v>333</v>
      </c>
      <c r="E203" s="23" t="s">
        <v>87</v>
      </c>
      <c r="F203" s="39">
        <v>3326.01</v>
      </c>
      <c r="G203" s="17">
        <v>8.15</v>
      </c>
      <c r="H203" s="17">
        <f t="shared" si="38"/>
        <v>7.8647499999999999</v>
      </c>
      <c r="I203" s="17">
        <f t="shared" si="39"/>
        <v>26158.2371475</v>
      </c>
      <c r="J203" s="15">
        <v>8.5000000000000006E-2</v>
      </c>
      <c r="K203" s="10">
        <f t="shared" si="40"/>
        <v>282.71085000000005</v>
      </c>
      <c r="L203" s="88" t="s">
        <v>733</v>
      </c>
      <c r="M203" s="89">
        <v>62.74</v>
      </c>
      <c r="N203" s="17">
        <f t="shared" si="41"/>
        <v>86.455719999999999</v>
      </c>
      <c r="O203" s="17">
        <f t="shared" si="42"/>
        <v>7.3487362000000003</v>
      </c>
      <c r="P203" s="17">
        <f t="shared" si="43"/>
        <v>24441.970088562004</v>
      </c>
      <c r="Q203" s="17">
        <f t="shared" si="44"/>
        <v>50600.207236062008</v>
      </c>
      <c r="R203" s="49"/>
    </row>
    <row r="204" spans="2:19" ht="27.6" x14ac:dyDescent="0.25">
      <c r="B204" s="48">
        <f>IF(F204&lt;&gt;"",1+MAX($B$22:B203),"")</f>
        <v>78</v>
      </c>
      <c r="C204" s="119"/>
      <c r="D204" s="8" t="s">
        <v>334</v>
      </c>
      <c r="E204" s="23" t="s">
        <v>87</v>
      </c>
      <c r="F204" s="39">
        <v>350.14</v>
      </c>
      <c r="G204" s="17">
        <v>14.85</v>
      </c>
      <c r="H204" s="17">
        <f t="shared" si="38"/>
        <v>14.330249999999999</v>
      </c>
      <c r="I204" s="17">
        <f t="shared" si="39"/>
        <v>5017.5937349999995</v>
      </c>
      <c r="J204" s="15">
        <v>0.105</v>
      </c>
      <c r="K204" s="10">
        <f t="shared" si="40"/>
        <v>36.764699999999998</v>
      </c>
      <c r="L204" s="88" t="s">
        <v>733</v>
      </c>
      <c r="M204" s="89">
        <v>62.74</v>
      </c>
      <c r="N204" s="17">
        <f t="shared" si="41"/>
        <v>86.455719999999999</v>
      </c>
      <c r="O204" s="17">
        <f t="shared" si="42"/>
        <v>9.0778505999999997</v>
      </c>
      <c r="P204" s="17">
        <f t="shared" si="43"/>
        <v>3178.5186090839998</v>
      </c>
      <c r="Q204" s="17">
        <f t="shared" si="44"/>
        <v>8196.1123440839983</v>
      </c>
      <c r="R204" s="49"/>
    </row>
    <row r="205" spans="2:19" x14ac:dyDescent="0.25">
      <c r="B205" s="48" t="str">
        <f>IF(F205&lt;&gt;"",1+MAX($B$22:B204),"")</f>
        <v/>
      </c>
      <c r="C205" s="52"/>
      <c r="D205" s="8"/>
      <c r="E205" s="23"/>
      <c r="F205" s="39"/>
      <c r="G205" s="17"/>
      <c r="H205" s="17">
        <f t="shared" si="38"/>
        <v>0</v>
      </c>
      <c r="I205" s="17">
        <f t="shared" si="39"/>
        <v>0</v>
      </c>
      <c r="J205" s="15"/>
      <c r="K205" s="10">
        <f t="shared" si="40"/>
        <v>0</v>
      </c>
      <c r="L205" s="10"/>
      <c r="M205" s="17"/>
      <c r="N205" s="17">
        <f t="shared" si="41"/>
        <v>0</v>
      </c>
      <c r="O205" s="17">
        <f t="shared" si="42"/>
        <v>0</v>
      </c>
      <c r="P205" s="17">
        <f t="shared" si="43"/>
        <v>0</v>
      </c>
      <c r="Q205" s="17">
        <f t="shared" si="44"/>
        <v>0</v>
      </c>
      <c r="R205" s="49"/>
    </row>
    <row r="206" spans="2:19" s="12" customFormat="1" ht="12.75" customHeight="1" x14ac:dyDescent="0.25">
      <c r="B206" s="13" t="str">
        <f>IF(F206&lt;&gt;"",1+MAX($B$22:B205),"")</f>
        <v/>
      </c>
      <c r="C206" s="13" t="s">
        <v>54</v>
      </c>
      <c r="D206" s="6" t="s">
        <v>15</v>
      </c>
      <c r="E206" s="124" t="s">
        <v>72</v>
      </c>
      <c r="F206" s="124"/>
      <c r="G206" s="124"/>
      <c r="H206" s="53">
        <f>SUM(I207:I244)</f>
        <v>668462.91120000009</v>
      </c>
      <c r="I206" s="7">
        <f t="shared" si="39"/>
        <v>0</v>
      </c>
      <c r="J206" s="7"/>
      <c r="K206" s="123" t="s">
        <v>73</v>
      </c>
      <c r="L206" s="123"/>
      <c r="M206" s="123"/>
      <c r="N206" s="123"/>
      <c r="O206" s="53">
        <f>SUM(P207:P244)</f>
        <v>344285.35833878018</v>
      </c>
      <c r="P206" s="7">
        <f t="shared" si="43"/>
        <v>0</v>
      </c>
      <c r="Q206" s="47">
        <f>SUM(Q207:Q244)</f>
        <v>1012748.2695387803</v>
      </c>
      <c r="R206" s="47">
        <f>(Q206)+(H206*$Q$8)+(O206*$Q$9)+(Q206*$Q$10)+($Q$11*((Q206)+(H206*$Q$8)+(O206*$Q$9)+(Q206*$Q$10)))+(Q206*$Q$12)</f>
        <v>1422214.0365222509</v>
      </c>
    </row>
    <row r="207" spans="2:19" x14ac:dyDescent="0.25">
      <c r="B207" s="48" t="str">
        <f>IF(F207&lt;&gt;"",1+MAX($B$22:B206),"")</f>
        <v/>
      </c>
      <c r="C207" s="52"/>
      <c r="D207" s="8"/>
      <c r="E207" s="23"/>
      <c r="F207" s="39"/>
      <c r="G207" s="17"/>
      <c r="H207" s="17">
        <f t="shared" ref="H207:H244" si="50">G207*$T$2</f>
        <v>0</v>
      </c>
      <c r="I207" s="17">
        <f t="shared" si="39"/>
        <v>0</v>
      </c>
      <c r="J207" s="15"/>
      <c r="K207" s="10">
        <f t="shared" ref="K207:K244" si="51">F207*J207</f>
        <v>0</v>
      </c>
      <c r="L207" s="10"/>
      <c r="M207" s="17"/>
      <c r="N207" s="17">
        <f t="shared" ref="N207:N244" si="52">M207*$U$2</f>
        <v>0</v>
      </c>
      <c r="O207" s="17">
        <f t="shared" ref="O207:O244" si="53">J207*N207</f>
        <v>0</v>
      </c>
      <c r="P207" s="17">
        <f t="shared" si="43"/>
        <v>0</v>
      </c>
      <c r="Q207" s="17">
        <f t="shared" ref="Q207:Q244" si="54">I207+P207</f>
        <v>0</v>
      </c>
      <c r="R207" s="49"/>
      <c r="S207" s="12"/>
    </row>
    <row r="208" spans="2:19" x14ac:dyDescent="0.25">
      <c r="B208" s="65" t="str">
        <f>IF(F208&lt;&gt;"",1+MAX($B$22:B207),"")</f>
        <v/>
      </c>
      <c r="C208" s="66"/>
      <c r="D208" s="67" t="s">
        <v>109</v>
      </c>
      <c r="E208" s="23"/>
      <c r="F208" s="39"/>
      <c r="G208" s="17"/>
      <c r="H208" s="17">
        <f t="shared" si="50"/>
        <v>0</v>
      </c>
      <c r="I208" s="17">
        <f t="shared" si="39"/>
        <v>0</v>
      </c>
      <c r="J208" s="15"/>
      <c r="K208" s="10">
        <f t="shared" si="51"/>
        <v>0</v>
      </c>
      <c r="L208" s="10"/>
      <c r="M208" s="17"/>
      <c r="N208" s="17">
        <f t="shared" si="52"/>
        <v>0</v>
      </c>
      <c r="O208" s="17">
        <f t="shared" si="53"/>
        <v>0</v>
      </c>
      <c r="P208" s="17">
        <f t="shared" si="43"/>
        <v>0</v>
      </c>
      <c r="Q208" s="17">
        <f t="shared" si="54"/>
        <v>0</v>
      </c>
      <c r="R208" s="49"/>
    </row>
    <row r="209" spans="2:18" x14ac:dyDescent="0.25">
      <c r="B209" s="48" t="str">
        <f>IF(F209&lt;&gt;"",1+MAX($B$22:B208),"")</f>
        <v/>
      </c>
      <c r="C209" s="52"/>
      <c r="D209" s="51"/>
      <c r="E209" s="23"/>
      <c r="F209" s="39"/>
      <c r="G209" s="17"/>
      <c r="H209" s="17">
        <f t="shared" si="50"/>
        <v>0</v>
      </c>
      <c r="I209" s="17">
        <f t="shared" si="39"/>
        <v>0</v>
      </c>
      <c r="J209" s="15"/>
      <c r="K209" s="10">
        <f t="shared" si="51"/>
        <v>0</v>
      </c>
      <c r="L209" s="10"/>
      <c r="M209" s="17"/>
      <c r="N209" s="17">
        <f t="shared" si="52"/>
        <v>0</v>
      </c>
      <c r="O209" s="17">
        <f t="shared" si="53"/>
        <v>0</v>
      </c>
      <c r="P209" s="17">
        <f t="shared" si="43"/>
        <v>0</v>
      </c>
      <c r="Q209" s="17">
        <f t="shared" si="54"/>
        <v>0</v>
      </c>
      <c r="R209" s="49"/>
    </row>
    <row r="210" spans="2:18" x14ac:dyDescent="0.25">
      <c r="B210" s="48" t="str">
        <f>IF(F210&lt;&gt;"",1+MAX($B$22:B209),"")</f>
        <v/>
      </c>
      <c r="C210" s="52"/>
      <c r="D210" s="51" t="s">
        <v>110</v>
      </c>
      <c r="E210" s="23"/>
      <c r="F210" s="39"/>
      <c r="G210" s="17"/>
      <c r="H210" s="17">
        <f t="shared" si="50"/>
        <v>0</v>
      </c>
      <c r="I210" s="17">
        <f t="shared" si="39"/>
        <v>0</v>
      </c>
      <c r="J210" s="15"/>
      <c r="K210" s="10">
        <f t="shared" si="51"/>
        <v>0</v>
      </c>
      <c r="L210" s="10"/>
      <c r="M210" s="17"/>
      <c r="N210" s="17">
        <f t="shared" si="52"/>
        <v>0</v>
      </c>
      <c r="O210" s="17">
        <f t="shared" si="53"/>
        <v>0</v>
      </c>
      <c r="P210" s="17">
        <f t="shared" si="43"/>
        <v>0</v>
      </c>
      <c r="Q210" s="17">
        <f t="shared" si="54"/>
        <v>0</v>
      </c>
      <c r="R210" s="49"/>
    </row>
    <row r="211" spans="2:18" x14ac:dyDescent="0.25">
      <c r="B211" s="48">
        <f>IF(F211&lt;&gt;"",1+MAX($B$22:B210),"")</f>
        <v>79</v>
      </c>
      <c r="C211" s="119" t="s">
        <v>297</v>
      </c>
      <c r="D211" s="8" t="s">
        <v>335</v>
      </c>
      <c r="E211" s="23" t="s">
        <v>107</v>
      </c>
      <c r="F211" s="23">
        <v>1</v>
      </c>
      <c r="G211" s="17">
        <v>2475</v>
      </c>
      <c r="H211" s="17">
        <f>G211*$T$2</f>
        <v>2388.375</v>
      </c>
      <c r="I211" s="17">
        <f t="shared" si="39"/>
        <v>2388.375</v>
      </c>
      <c r="J211" s="15">
        <v>8.1839999999999993</v>
      </c>
      <c r="K211" s="10">
        <f t="shared" si="51"/>
        <v>8.1839999999999993</v>
      </c>
      <c r="L211" s="88" t="s">
        <v>728</v>
      </c>
      <c r="M211" s="89">
        <v>53.15</v>
      </c>
      <c r="N211" s="17">
        <f t="shared" si="52"/>
        <v>73.24069999999999</v>
      </c>
      <c r="O211" s="17">
        <f t="shared" si="53"/>
        <v>599.40188879999982</v>
      </c>
      <c r="P211" s="17">
        <f t="shared" si="43"/>
        <v>599.40188879999982</v>
      </c>
      <c r="Q211" s="17">
        <f t="shared" si="54"/>
        <v>2987.7768888000001</v>
      </c>
      <c r="R211" s="49"/>
    </row>
    <row r="212" spans="2:18" x14ac:dyDescent="0.25">
      <c r="B212" s="48">
        <f>IF(F212&lt;&gt;"",1+MAX($B$22:B211),"")</f>
        <v>80</v>
      </c>
      <c r="C212" s="119"/>
      <c r="D212" s="8" t="s">
        <v>336</v>
      </c>
      <c r="E212" s="23" t="s">
        <v>107</v>
      </c>
      <c r="F212" s="23">
        <v>4</v>
      </c>
      <c r="G212" s="17">
        <v>2830</v>
      </c>
      <c r="H212" s="17">
        <f>G212*$T$2</f>
        <v>2730.95</v>
      </c>
      <c r="I212" s="17">
        <f t="shared" si="39"/>
        <v>10923.8</v>
      </c>
      <c r="J212" s="15">
        <v>9.3531428571428563</v>
      </c>
      <c r="K212" s="10">
        <f t="shared" si="51"/>
        <v>37.412571428571425</v>
      </c>
      <c r="L212" s="88" t="s">
        <v>728</v>
      </c>
      <c r="M212" s="89">
        <v>53.15</v>
      </c>
      <c r="N212" s="17">
        <f t="shared" si="52"/>
        <v>73.24069999999999</v>
      </c>
      <c r="O212" s="17">
        <f t="shared" si="53"/>
        <v>685.0307300571427</v>
      </c>
      <c r="P212" s="17">
        <f t="shared" si="43"/>
        <v>2740.1229202285708</v>
      </c>
      <c r="Q212" s="17">
        <f t="shared" si="54"/>
        <v>13663.92292022857</v>
      </c>
      <c r="R212" s="49"/>
    </row>
    <row r="213" spans="2:18" ht="27.6" x14ac:dyDescent="0.25">
      <c r="B213" s="48">
        <f>IF(F213&lt;&gt;"",1+MAX($B$22:B212),"")</f>
        <v>81</v>
      </c>
      <c r="C213" s="119"/>
      <c r="D213" s="8" t="s">
        <v>337</v>
      </c>
      <c r="E213" s="23" t="s">
        <v>107</v>
      </c>
      <c r="F213" s="23">
        <v>1</v>
      </c>
      <c r="G213" s="17">
        <v>2640</v>
      </c>
      <c r="H213" s="17">
        <f>G213*$T$2</f>
        <v>2547.6</v>
      </c>
      <c r="I213" s="17">
        <f t="shared" si="39"/>
        <v>2547.6</v>
      </c>
      <c r="J213" s="15">
        <v>24.573333333333331</v>
      </c>
      <c r="K213" s="10">
        <f t="shared" si="51"/>
        <v>24.573333333333331</v>
      </c>
      <c r="L213" s="88" t="s">
        <v>744</v>
      </c>
      <c r="M213" s="89">
        <v>57.65</v>
      </c>
      <c r="N213" s="17">
        <f t="shared" si="52"/>
        <v>79.441699999999997</v>
      </c>
      <c r="O213" s="17">
        <f t="shared" si="53"/>
        <v>1952.1473746666663</v>
      </c>
      <c r="P213" s="17">
        <f t="shared" si="43"/>
        <v>1952.1473746666663</v>
      </c>
      <c r="Q213" s="17">
        <f t="shared" si="54"/>
        <v>4499.7473746666665</v>
      </c>
      <c r="R213" s="49"/>
    </row>
    <row r="214" spans="2:18" x14ac:dyDescent="0.25">
      <c r="B214" s="48" t="str">
        <f>IF(F214&lt;&gt;"",1+MAX($B$22:B213),"")</f>
        <v/>
      </c>
      <c r="C214" s="52"/>
      <c r="D214" s="8"/>
      <c r="E214" s="23"/>
      <c r="F214" s="23"/>
      <c r="G214" s="17"/>
      <c r="H214" s="17">
        <f t="shared" si="50"/>
        <v>0</v>
      </c>
      <c r="I214" s="17">
        <f t="shared" si="39"/>
        <v>0</v>
      </c>
      <c r="J214" s="15"/>
      <c r="K214" s="10">
        <f t="shared" si="51"/>
        <v>0</v>
      </c>
      <c r="L214" s="10"/>
      <c r="M214" s="17"/>
      <c r="N214" s="17">
        <f t="shared" si="52"/>
        <v>0</v>
      </c>
      <c r="O214" s="17">
        <f t="shared" si="53"/>
        <v>0</v>
      </c>
      <c r="P214" s="17">
        <f t="shared" si="43"/>
        <v>0</v>
      </c>
      <c r="Q214" s="17">
        <f t="shared" si="54"/>
        <v>0</v>
      </c>
      <c r="R214" s="49"/>
    </row>
    <row r="215" spans="2:18" x14ac:dyDescent="0.25">
      <c r="B215" s="48" t="str">
        <f>IF(F215&lt;&gt;"",1+MAX($B$22:B214),"")</f>
        <v/>
      </c>
      <c r="C215" s="52"/>
      <c r="D215" s="51" t="s">
        <v>338</v>
      </c>
      <c r="E215" s="23"/>
      <c r="F215" s="39"/>
      <c r="G215" s="17"/>
      <c r="H215" s="17">
        <f t="shared" si="50"/>
        <v>0</v>
      </c>
      <c r="I215" s="17">
        <f t="shared" si="39"/>
        <v>0</v>
      </c>
      <c r="J215" s="15"/>
      <c r="K215" s="10">
        <f t="shared" si="51"/>
        <v>0</v>
      </c>
      <c r="L215" s="10"/>
      <c r="M215" s="17"/>
      <c r="N215" s="17">
        <f t="shared" si="52"/>
        <v>0</v>
      </c>
      <c r="O215" s="17">
        <f t="shared" si="53"/>
        <v>0</v>
      </c>
      <c r="P215" s="17">
        <f t="shared" si="43"/>
        <v>0</v>
      </c>
      <c r="Q215" s="17">
        <f t="shared" si="54"/>
        <v>0</v>
      </c>
      <c r="R215" s="49"/>
    </row>
    <row r="216" spans="2:18" ht="12.75" customHeight="1" x14ac:dyDescent="0.25">
      <c r="B216" s="48">
        <f>IF(F216&lt;&gt;"",1+MAX($B$22:B215),"")</f>
        <v>82</v>
      </c>
      <c r="C216" s="119" t="s">
        <v>339</v>
      </c>
      <c r="D216" s="8" t="s">
        <v>340</v>
      </c>
      <c r="E216" s="23" t="s">
        <v>107</v>
      </c>
      <c r="F216" s="39">
        <v>154</v>
      </c>
      <c r="G216" s="17">
        <v>885</v>
      </c>
      <c r="H216" s="17">
        <f t="shared" si="50"/>
        <v>854.02499999999998</v>
      </c>
      <c r="I216" s="17">
        <f t="shared" ref="I216:I279" si="55">F216*H216</f>
        <v>131519.85</v>
      </c>
      <c r="J216" s="15">
        <v>7.2439999999999998</v>
      </c>
      <c r="K216" s="10">
        <f t="shared" si="51"/>
        <v>1115.576</v>
      </c>
      <c r="L216" s="88" t="s">
        <v>728</v>
      </c>
      <c r="M216" s="89">
        <v>53.15</v>
      </c>
      <c r="N216" s="17">
        <f t="shared" si="52"/>
        <v>73.24069999999999</v>
      </c>
      <c r="O216" s="17">
        <f t="shared" si="53"/>
        <v>530.5556307999999</v>
      </c>
      <c r="P216" s="17">
        <f t="shared" ref="P216:P279" si="56">F216*O216</f>
        <v>81705.56714319998</v>
      </c>
      <c r="Q216" s="17">
        <f t="shared" si="54"/>
        <v>213225.4171432</v>
      </c>
      <c r="R216" s="49"/>
    </row>
    <row r="217" spans="2:18" x14ac:dyDescent="0.25">
      <c r="B217" s="48">
        <f>IF(F217&lt;&gt;"",1+MAX($B$22:B216),"")</f>
        <v>83</v>
      </c>
      <c r="C217" s="119"/>
      <c r="D217" s="8" t="s">
        <v>341</v>
      </c>
      <c r="E217" s="23" t="s">
        <v>107</v>
      </c>
      <c r="F217" s="39">
        <v>20</v>
      </c>
      <c r="G217" s="17">
        <v>1130</v>
      </c>
      <c r="H217" s="17">
        <f t="shared" si="50"/>
        <v>1090.45</v>
      </c>
      <c r="I217" s="17">
        <f t="shared" si="55"/>
        <v>21809</v>
      </c>
      <c r="J217" s="15">
        <v>9.2554173333333338</v>
      </c>
      <c r="K217" s="10">
        <f t="shared" si="51"/>
        <v>185.10834666666668</v>
      </c>
      <c r="L217" s="88" t="s">
        <v>728</v>
      </c>
      <c r="M217" s="89">
        <v>53.15</v>
      </c>
      <c r="N217" s="17">
        <f t="shared" si="52"/>
        <v>73.24069999999999</v>
      </c>
      <c r="O217" s="17">
        <f t="shared" si="53"/>
        <v>677.87324428546663</v>
      </c>
      <c r="P217" s="17">
        <f t="shared" si="56"/>
        <v>13557.464885709333</v>
      </c>
      <c r="Q217" s="17">
        <f t="shared" si="54"/>
        <v>35366.464885709334</v>
      </c>
      <c r="R217" s="49"/>
    </row>
    <row r="218" spans="2:18" x14ac:dyDescent="0.25">
      <c r="B218" s="48">
        <f>IF(F218&lt;&gt;"",1+MAX($B$22:B217),"")</f>
        <v>84</v>
      </c>
      <c r="C218" s="119"/>
      <c r="D218" s="8" t="s">
        <v>342</v>
      </c>
      <c r="E218" s="23" t="s">
        <v>107</v>
      </c>
      <c r="F218" s="39">
        <v>20</v>
      </c>
      <c r="G218" s="17">
        <v>1280</v>
      </c>
      <c r="H218" s="17">
        <f t="shared" si="50"/>
        <v>1235.2</v>
      </c>
      <c r="I218" s="17">
        <f t="shared" si="55"/>
        <v>24704</v>
      </c>
      <c r="J218" s="15">
        <v>10.455506666666668</v>
      </c>
      <c r="K218" s="10">
        <f t="shared" si="51"/>
        <v>209.11013333333335</v>
      </c>
      <c r="L218" s="88" t="s">
        <v>728</v>
      </c>
      <c r="M218" s="89">
        <v>53.15</v>
      </c>
      <c r="N218" s="17">
        <f t="shared" si="52"/>
        <v>73.24069999999999</v>
      </c>
      <c r="O218" s="17">
        <f t="shared" si="53"/>
        <v>765.76862712133334</v>
      </c>
      <c r="P218" s="17">
        <f t="shared" si="56"/>
        <v>15315.372542426667</v>
      </c>
      <c r="Q218" s="17">
        <f t="shared" si="54"/>
        <v>40019.372542426667</v>
      </c>
      <c r="R218" s="49"/>
    </row>
    <row r="219" spans="2:18" x14ac:dyDescent="0.25">
      <c r="B219" s="48">
        <f>IF(F219&lt;&gt;"",1+MAX($B$22:B218),"")</f>
        <v>85</v>
      </c>
      <c r="C219" s="119"/>
      <c r="D219" s="8" t="s">
        <v>343</v>
      </c>
      <c r="E219" s="23" t="s">
        <v>107</v>
      </c>
      <c r="F219" s="39">
        <v>25</v>
      </c>
      <c r="G219" s="17">
        <v>1130</v>
      </c>
      <c r="H219" s="17">
        <f t="shared" si="50"/>
        <v>1090.45</v>
      </c>
      <c r="I219" s="17">
        <f t="shared" si="55"/>
        <v>27261.25</v>
      </c>
      <c r="J219" s="15">
        <v>9.2554173333333338</v>
      </c>
      <c r="K219" s="10">
        <f t="shared" si="51"/>
        <v>231.38543333333334</v>
      </c>
      <c r="L219" s="88" t="s">
        <v>728</v>
      </c>
      <c r="M219" s="89">
        <v>53.15</v>
      </c>
      <c r="N219" s="17">
        <f t="shared" si="52"/>
        <v>73.24069999999999</v>
      </c>
      <c r="O219" s="17">
        <f t="shared" si="53"/>
        <v>677.87324428546663</v>
      </c>
      <c r="P219" s="17">
        <f t="shared" si="56"/>
        <v>16946.831107136666</v>
      </c>
      <c r="Q219" s="17">
        <f t="shared" si="54"/>
        <v>44208.081107136662</v>
      </c>
      <c r="R219" s="49"/>
    </row>
    <row r="220" spans="2:18" x14ac:dyDescent="0.25">
      <c r="B220" s="48">
        <f>IF(F220&lt;&gt;"",1+MAX($B$22:B219),"")</f>
        <v>86</v>
      </c>
      <c r="C220" s="119"/>
      <c r="D220" s="8" t="s">
        <v>344</v>
      </c>
      <c r="E220" s="23" t="s">
        <v>107</v>
      </c>
      <c r="F220" s="39">
        <v>40</v>
      </c>
      <c r="G220" s="17">
        <v>505</v>
      </c>
      <c r="H220" s="17">
        <f t="shared" si="50"/>
        <v>487.32499999999999</v>
      </c>
      <c r="I220" s="17">
        <f t="shared" si="55"/>
        <v>19493</v>
      </c>
      <c r="J220" s="15">
        <v>5.6261733333333339</v>
      </c>
      <c r="K220" s="10">
        <f t="shared" si="51"/>
        <v>225.04693333333336</v>
      </c>
      <c r="L220" s="88" t="s">
        <v>728</v>
      </c>
      <c r="M220" s="89">
        <v>53.15</v>
      </c>
      <c r="N220" s="17">
        <f t="shared" si="52"/>
        <v>73.24069999999999</v>
      </c>
      <c r="O220" s="17">
        <f t="shared" si="53"/>
        <v>412.06487325466668</v>
      </c>
      <c r="P220" s="17">
        <f t="shared" si="56"/>
        <v>16482.594930186668</v>
      </c>
      <c r="Q220" s="17">
        <f t="shared" si="54"/>
        <v>35975.594930186664</v>
      </c>
      <c r="R220" s="49"/>
    </row>
    <row r="221" spans="2:18" x14ac:dyDescent="0.25">
      <c r="B221" s="48">
        <f>IF(F221&lt;&gt;"",1+MAX($B$22:B220),"")</f>
        <v>87</v>
      </c>
      <c r="C221" s="119"/>
      <c r="D221" s="8" t="s">
        <v>345</v>
      </c>
      <c r="E221" s="23" t="s">
        <v>107</v>
      </c>
      <c r="F221" s="39">
        <v>5</v>
      </c>
      <c r="G221" s="17">
        <v>435</v>
      </c>
      <c r="H221" s="17">
        <f t="shared" si="50"/>
        <v>419.77499999999998</v>
      </c>
      <c r="I221" s="17">
        <f t="shared" si="55"/>
        <v>2098.875</v>
      </c>
      <c r="J221" s="15">
        <v>4.8293333333333335</v>
      </c>
      <c r="K221" s="10">
        <f t="shared" si="51"/>
        <v>24.146666666666668</v>
      </c>
      <c r="L221" s="88" t="s">
        <v>728</v>
      </c>
      <c r="M221" s="89">
        <v>53.15</v>
      </c>
      <c r="N221" s="17">
        <f t="shared" si="52"/>
        <v>73.24069999999999</v>
      </c>
      <c r="O221" s="17">
        <f t="shared" si="53"/>
        <v>353.7037538666666</v>
      </c>
      <c r="P221" s="17">
        <f t="shared" si="56"/>
        <v>1768.518769333333</v>
      </c>
      <c r="Q221" s="17">
        <f t="shared" si="54"/>
        <v>3867.3937693333328</v>
      </c>
      <c r="R221" s="49"/>
    </row>
    <row r="222" spans="2:18" x14ac:dyDescent="0.25">
      <c r="B222" s="48">
        <f>IF(F222&lt;&gt;"",1+MAX($B$22:B221),"")</f>
        <v>88</v>
      </c>
      <c r="C222" s="119"/>
      <c r="D222" s="8" t="s">
        <v>346</v>
      </c>
      <c r="E222" s="23" t="s">
        <v>107</v>
      </c>
      <c r="F222" s="39">
        <v>10</v>
      </c>
      <c r="G222" s="17">
        <v>545</v>
      </c>
      <c r="H222" s="17">
        <f t="shared" si="50"/>
        <v>525.92499999999995</v>
      </c>
      <c r="I222" s="17">
        <f t="shared" si="55"/>
        <v>5259.25</v>
      </c>
      <c r="J222" s="15">
        <v>6.0366666666666671</v>
      </c>
      <c r="K222" s="10">
        <f t="shared" si="51"/>
        <v>60.366666666666674</v>
      </c>
      <c r="L222" s="88" t="s">
        <v>728</v>
      </c>
      <c r="M222" s="89">
        <v>53.15</v>
      </c>
      <c r="N222" s="17">
        <f t="shared" si="52"/>
        <v>73.24069999999999</v>
      </c>
      <c r="O222" s="17">
        <f t="shared" si="53"/>
        <v>442.12969233333331</v>
      </c>
      <c r="P222" s="17">
        <f t="shared" si="56"/>
        <v>4421.2969233333333</v>
      </c>
      <c r="Q222" s="17">
        <f t="shared" si="54"/>
        <v>9680.5469233333333</v>
      </c>
      <c r="R222" s="49"/>
    </row>
    <row r="223" spans="2:18" x14ac:dyDescent="0.25">
      <c r="B223" s="48" t="str">
        <f>IF(F223&lt;&gt;"",1+MAX($B$22:B222),"")</f>
        <v/>
      </c>
      <c r="C223" s="52"/>
      <c r="D223" s="8"/>
      <c r="E223" s="23"/>
      <c r="F223" s="39"/>
      <c r="G223" s="17"/>
      <c r="H223" s="17">
        <f t="shared" si="50"/>
        <v>0</v>
      </c>
      <c r="I223" s="17">
        <f t="shared" si="55"/>
        <v>0</v>
      </c>
      <c r="J223" s="15"/>
      <c r="K223" s="10">
        <f t="shared" si="51"/>
        <v>0</v>
      </c>
      <c r="L223" s="10"/>
      <c r="M223" s="17"/>
      <c r="N223" s="17">
        <f t="shared" si="52"/>
        <v>0</v>
      </c>
      <c r="O223" s="17">
        <f t="shared" si="53"/>
        <v>0</v>
      </c>
      <c r="P223" s="17">
        <f t="shared" si="56"/>
        <v>0</v>
      </c>
      <c r="Q223" s="17">
        <f t="shared" si="54"/>
        <v>0</v>
      </c>
      <c r="R223" s="49"/>
    </row>
    <row r="224" spans="2:18" x14ac:dyDescent="0.25">
      <c r="B224" s="65" t="str">
        <f>IF(F224&lt;&gt;"",1+MAX($B$22:B223),"")</f>
        <v/>
      </c>
      <c r="C224" s="66"/>
      <c r="D224" s="67" t="s">
        <v>111</v>
      </c>
      <c r="E224" s="23"/>
      <c r="F224" s="39"/>
      <c r="G224" s="17"/>
      <c r="H224" s="17">
        <f t="shared" si="50"/>
        <v>0</v>
      </c>
      <c r="I224" s="17">
        <f t="shared" si="55"/>
        <v>0</v>
      </c>
      <c r="J224" s="15"/>
      <c r="K224" s="10">
        <f t="shared" si="51"/>
        <v>0</v>
      </c>
      <c r="L224" s="10"/>
      <c r="M224" s="17"/>
      <c r="N224" s="17">
        <f t="shared" si="52"/>
        <v>0</v>
      </c>
      <c r="O224" s="17">
        <f t="shared" si="53"/>
        <v>0</v>
      </c>
      <c r="P224" s="17">
        <f t="shared" si="56"/>
        <v>0</v>
      </c>
      <c r="Q224" s="17">
        <f t="shared" si="54"/>
        <v>0</v>
      </c>
      <c r="R224" s="49"/>
    </row>
    <row r="225" spans="2:18" ht="25.5" customHeight="1" x14ac:dyDescent="0.25">
      <c r="B225" s="48">
        <f>IF(F225&lt;&gt;"",1+MAX($B$22:B224),"")</f>
        <v>89</v>
      </c>
      <c r="C225" s="119" t="s">
        <v>339</v>
      </c>
      <c r="D225" s="8" t="s">
        <v>347</v>
      </c>
      <c r="E225" s="23" t="s">
        <v>107</v>
      </c>
      <c r="F225" s="39">
        <v>274</v>
      </c>
      <c r="G225" s="17">
        <v>340</v>
      </c>
      <c r="H225" s="17">
        <f t="shared" si="50"/>
        <v>328.09999999999997</v>
      </c>
      <c r="I225" s="17">
        <f t="shared" si="55"/>
        <v>89899.4</v>
      </c>
      <c r="J225" s="15">
        <v>1.85</v>
      </c>
      <c r="K225" s="10">
        <f t="shared" si="51"/>
        <v>506.90000000000003</v>
      </c>
      <c r="L225" s="88" t="s">
        <v>728</v>
      </c>
      <c r="M225" s="89">
        <v>53.15</v>
      </c>
      <c r="N225" s="17">
        <f t="shared" si="52"/>
        <v>73.24069999999999</v>
      </c>
      <c r="O225" s="17">
        <f t="shared" si="53"/>
        <v>135.495295</v>
      </c>
      <c r="P225" s="17">
        <f t="shared" si="56"/>
        <v>37125.710829999996</v>
      </c>
      <c r="Q225" s="17">
        <f t="shared" si="54"/>
        <v>127025.11082999999</v>
      </c>
      <c r="R225" s="49"/>
    </row>
    <row r="226" spans="2:18" x14ac:dyDescent="0.25">
      <c r="B226" s="48">
        <f>IF(F226&lt;&gt;"",1+MAX($B$22:B225),"")</f>
        <v>90</v>
      </c>
      <c r="C226" s="119"/>
      <c r="D226" s="8" t="s">
        <v>348</v>
      </c>
      <c r="E226" s="23" t="s">
        <v>107</v>
      </c>
      <c r="F226" s="39">
        <v>6</v>
      </c>
      <c r="G226" s="17">
        <v>410</v>
      </c>
      <c r="H226" s="17">
        <f t="shared" si="50"/>
        <v>395.65</v>
      </c>
      <c r="I226" s="17">
        <f t="shared" si="55"/>
        <v>2373.8999999999996</v>
      </c>
      <c r="J226" s="15">
        <v>1.98</v>
      </c>
      <c r="K226" s="10">
        <f t="shared" si="51"/>
        <v>11.879999999999999</v>
      </c>
      <c r="L226" s="88" t="s">
        <v>728</v>
      </c>
      <c r="M226" s="89">
        <v>53.15</v>
      </c>
      <c r="N226" s="17">
        <f t="shared" si="52"/>
        <v>73.24069999999999</v>
      </c>
      <c r="O226" s="17">
        <f t="shared" si="53"/>
        <v>145.01658599999999</v>
      </c>
      <c r="P226" s="17">
        <f t="shared" si="56"/>
        <v>870.09951599999999</v>
      </c>
      <c r="Q226" s="17">
        <f t="shared" si="54"/>
        <v>3243.9995159999999</v>
      </c>
      <c r="R226" s="49"/>
    </row>
    <row r="227" spans="2:18" x14ac:dyDescent="0.25">
      <c r="B227" s="48" t="str">
        <f>IF(F227&lt;&gt;"",1+MAX($B$22:B226),"")</f>
        <v/>
      </c>
      <c r="C227" s="52"/>
      <c r="D227" s="8"/>
      <c r="E227" s="23"/>
      <c r="F227" s="39"/>
      <c r="G227" s="17"/>
      <c r="H227" s="17">
        <f t="shared" si="50"/>
        <v>0</v>
      </c>
      <c r="I227" s="17">
        <f t="shared" si="55"/>
        <v>0</v>
      </c>
      <c r="J227" s="15"/>
      <c r="K227" s="10">
        <f t="shared" si="51"/>
        <v>0</v>
      </c>
      <c r="L227" s="10"/>
      <c r="M227" s="17"/>
      <c r="N227" s="17">
        <f t="shared" si="52"/>
        <v>0</v>
      </c>
      <c r="O227" s="17">
        <f t="shared" si="53"/>
        <v>0</v>
      </c>
      <c r="P227" s="17">
        <f t="shared" si="56"/>
        <v>0</v>
      </c>
      <c r="Q227" s="17">
        <f t="shared" si="54"/>
        <v>0</v>
      </c>
      <c r="R227" s="49"/>
    </row>
    <row r="228" spans="2:18" x14ac:dyDescent="0.25">
      <c r="B228" s="65" t="str">
        <f>IF(F228&lt;&gt;"",1+MAX($B$22:B227),"")</f>
        <v/>
      </c>
      <c r="C228" s="66"/>
      <c r="D228" s="67" t="s">
        <v>112</v>
      </c>
      <c r="E228" s="23"/>
      <c r="F228" s="39"/>
      <c r="G228" s="17"/>
      <c r="H228" s="17">
        <f t="shared" si="50"/>
        <v>0</v>
      </c>
      <c r="I228" s="17">
        <f t="shared" si="55"/>
        <v>0</v>
      </c>
      <c r="J228" s="15"/>
      <c r="K228" s="10">
        <f t="shared" si="51"/>
        <v>0</v>
      </c>
      <c r="L228" s="10"/>
      <c r="M228" s="17"/>
      <c r="N228" s="17">
        <f t="shared" si="52"/>
        <v>0</v>
      </c>
      <c r="O228" s="17">
        <f t="shared" si="53"/>
        <v>0</v>
      </c>
      <c r="P228" s="17">
        <f t="shared" si="56"/>
        <v>0</v>
      </c>
      <c r="Q228" s="17">
        <f t="shared" si="54"/>
        <v>0</v>
      </c>
      <c r="R228" s="49"/>
    </row>
    <row r="229" spans="2:18" ht="27.6" x14ac:dyDescent="0.25">
      <c r="B229" s="48">
        <f>IF(F229&lt;&gt;"",1+MAX($B$22:B228),"")</f>
        <v>91</v>
      </c>
      <c r="C229" s="119" t="s">
        <v>297</v>
      </c>
      <c r="D229" s="8" t="s">
        <v>349</v>
      </c>
      <c r="E229" s="23" t="s">
        <v>107</v>
      </c>
      <c r="F229" s="23">
        <v>108</v>
      </c>
      <c r="G229" s="17">
        <v>425</v>
      </c>
      <c r="H229" s="17">
        <f>G229*$T$2</f>
        <v>410.125</v>
      </c>
      <c r="I229" s="17">
        <f t="shared" si="55"/>
        <v>44293.5</v>
      </c>
      <c r="J229" s="15">
        <v>4.3789999999999996</v>
      </c>
      <c r="K229" s="10">
        <f t="shared" si="51"/>
        <v>472.93199999999996</v>
      </c>
      <c r="L229" s="88" t="s">
        <v>744</v>
      </c>
      <c r="M229" s="89">
        <v>57.65</v>
      </c>
      <c r="N229" s="17">
        <f t="shared" si="52"/>
        <v>79.441699999999997</v>
      </c>
      <c r="O229" s="17">
        <f t="shared" si="53"/>
        <v>347.87520429999995</v>
      </c>
      <c r="P229" s="17">
        <f t="shared" si="56"/>
        <v>37570.522064399993</v>
      </c>
      <c r="Q229" s="17">
        <f t="shared" si="54"/>
        <v>81864.022064399993</v>
      </c>
      <c r="R229" s="49"/>
    </row>
    <row r="230" spans="2:18" x14ac:dyDescent="0.25">
      <c r="B230" s="48">
        <f>IF(F230&lt;&gt;"",1+MAX($B$22:B229),"")</f>
        <v>92</v>
      </c>
      <c r="C230" s="119"/>
      <c r="D230" s="8" t="s">
        <v>350</v>
      </c>
      <c r="E230" s="23" t="s">
        <v>107</v>
      </c>
      <c r="F230" s="23">
        <v>20</v>
      </c>
      <c r="G230" s="17">
        <v>425</v>
      </c>
      <c r="H230" s="17">
        <f>G230*$T$2</f>
        <v>410.125</v>
      </c>
      <c r="I230" s="17">
        <f t="shared" si="55"/>
        <v>8202.5</v>
      </c>
      <c r="J230" s="15">
        <v>4.3789999999999996</v>
      </c>
      <c r="K230" s="10">
        <f t="shared" si="51"/>
        <v>87.579999999999984</v>
      </c>
      <c r="L230" s="88" t="s">
        <v>744</v>
      </c>
      <c r="M230" s="89">
        <v>57.65</v>
      </c>
      <c r="N230" s="17">
        <f t="shared" si="52"/>
        <v>79.441699999999997</v>
      </c>
      <c r="O230" s="17">
        <f t="shared" si="53"/>
        <v>347.87520429999995</v>
      </c>
      <c r="P230" s="17">
        <f t="shared" si="56"/>
        <v>6957.504085999999</v>
      </c>
      <c r="Q230" s="17">
        <f t="shared" si="54"/>
        <v>15160.004085999999</v>
      </c>
      <c r="R230" s="49"/>
    </row>
    <row r="231" spans="2:18" x14ac:dyDescent="0.25">
      <c r="B231" s="48">
        <f>IF(F231&lt;&gt;"",1+MAX($B$22:B230),"")</f>
        <v>93</v>
      </c>
      <c r="C231" s="119"/>
      <c r="D231" s="8" t="s">
        <v>351</v>
      </c>
      <c r="E231" s="23" t="s">
        <v>107</v>
      </c>
      <c r="F231" s="23">
        <v>15</v>
      </c>
      <c r="G231" s="17">
        <v>640</v>
      </c>
      <c r="H231" s="17">
        <f>G231*$T$2</f>
        <v>617.6</v>
      </c>
      <c r="I231" s="17">
        <f t="shared" si="55"/>
        <v>9264</v>
      </c>
      <c r="J231" s="15">
        <v>6.5684999999999993</v>
      </c>
      <c r="K231" s="10">
        <f t="shared" si="51"/>
        <v>98.527499999999989</v>
      </c>
      <c r="L231" s="88" t="s">
        <v>744</v>
      </c>
      <c r="M231" s="89">
        <v>57.65</v>
      </c>
      <c r="N231" s="17">
        <f t="shared" si="52"/>
        <v>79.441699999999997</v>
      </c>
      <c r="O231" s="17">
        <f t="shared" si="53"/>
        <v>521.81280644999993</v>
      </c>
      <c r="P231" s="17">
        <f t="shared" si="56"/>
        <v>7827.1920967499991</v>
      </c>
      <c r="Q231" s="17">
        <f t="shared" si="54"/>
        <v>17091.192096749997</v>
      </c>
      <c r="R231" s="49"/>
    </row>
    <row r="232" spans="2:18" ht="27.6" x14ac:dyDescent="0.25">
      <c r="B232" s="48">
        <f>IF(F232&lt;&gt;"",1+MAX($B$22:B231),"")</f>
        <v>94</v>
      </c>
      <c r="C232" s="119"/>
      <c r="D232" s="8" t="s">
        <v>352</v>
      </c>
      <c r="E232" s="23" t="s">
        <v>107</v>
      </c>
      <c r="F232" s="23">
        <v>29</v>
      </c>
      <c r="G232" s="17">
        <v>850</v>
      </c>
      <c r="H232" s="17">
        <f>G232*$T$2</f>
        <v>820.25</v>
      </c>
      <c r="I232" s="17">
        <f t="shared" si="55"/>
        <v>23787.25</v>
      </c>
      <c r="J232" s="15">
        <v>8.7579999999999991</v>
      </c>
      <c r="K232" s="10">
        <f t="shared" si="51"/>
        <v>253.98199999999997</v>
      </c>
      <c r="L232" s="88" t="s">
        <v>744</v>
      </c>
      <c r="M232" s="89">
        <v>57.65</v>
      </c>
      <c r="N232" s="17">
        <f t="shared" si="52"/>
        <v>79.441699999999997</v>
      </c>
      <c r="O232" s="17">
        <f t="shared" si="53"/>
        <v>695.7504085999999</v>
      </c>
      <c r="P232" s="17">
        <f t="shared" si="56"/>
        <v>20176.761849399998</v>
      </c>
      <c r="Q232" s="17">
        <f t="shared" si="54"/>
        <v>43964.011849399998</v>
      </c>
      <c r="R232" s="49"/>
    </row>
    <row r="233" spans="2:18" ht="27.6" x14ac:dyDescent="0.25">
      <c r="B233" s="48">
        <f>IF(F233&lt;&gt;"",1+MAX($B$22:B232),"")</f>
        <v>95</v>
      </c>
      <c r="C233" s="119"/>
      <c r="D233" s="8" t="s">
        <v>353</v>
      </c>
      <c r="E233" s="23" t="s">
        <v>107</v>
      </c>
      <c r="F233" s="23">
        <v>30</v>
      </c>
      <c r="G233" s="17">
        <v>905</v>
      </c>
      <c r="H233" s="17">
        <f>G233*$T$2</f>
        <v>873.32499999999993</v>
      </c>
      <c r="I233" s="17">
        <f t="shared" si="55"/>
        <v>26199.749999999996</v>
      </c>
      <c r="J233" s="15">
        <v>9.305374999999998</v>
      </c>
      <c r="K233" s="10">
        <f t="shared" si="51"/>
        <v>279.16124999999994</v>
      </c>
      <c r="L233" s="88" t="s">
        <v>744</v>
      </c>
      <c r="M233" s="89">
        <v>57.65</v>
      </c>
      <c r="N233" s="17">
        <f t="shared" si="52"/>
        <v>79.441699999999997</v>
      </c>
      <c r="O233" s="17">
        <f t="shared" si="53"/>
        <v>739.23480913749984</v>
      </c>
      <c r="P233" s="17">
        <f t="shared" si="56"/>
        <v>22177.044274124994</v>
      </c>
      <c r="Q233" s="17">
        <f t="shared" si="54"/>
        <v>48376.794274124986</v>
      </c>
      <c r="R233" s="49"/>
    </row>
    <row r="234" spans="2:18" x14ac:dyDescent="0.25">
      <c r="B234" s="48" t="str">
        <f>IF(F234&lt;&gt;"",1+MAX($B$22:B233),"")</f>
        <v/>
      </c>
      <c r="C234" s="52"/>
      <c r="D234" s="8"/>
      <c r="E234" s="23"/>
      <c r="F234" s="39"/>
      <c r="G234" s="17"/>
      <c r="H234" s="17">
        <f t="shared" si="50"/>
        <v>0</v>
      </c>
      <c r="I234" s="17">
        <f t="shared" si="55"/>
        <v>0</v>
      </c>
      <c r="J234" s="15"/>
      <c r="K234" s="10">
        <f t="shared" si="51"/>
        <v>0</v>
      </c>
      <c r="L234" s="10"/>
      <c r="M234" s="17"/>
      <c r="N234" s="17">
        <f t="shared" si="52"/>
        <v>0</v>
      </c>
      <c r="O234" s="17">
        <f t="shared" si="53"/>
        <v>0</v>
      </c>
      <c r="P234" s="17">
        <f t="shared" si="56"/>
        <v>0</v>
      </c>
      <c r="Q234" s="17">
        <f t="shared" si="54"/>
        <v>0</v>
      </c>
      <c r="R234" s="49"/>
    </row>
    <row r="235" spans="2:18" x14ac:dyDescent="0.25">
      <c r="B235" s="65" t="str">
        <f>IF(F235&lt;&gt;"",1+MAX($B$22:B234),"")</f>
        <v/>
      </c>
      <c r="C235" s="66"/>
      <c r="D235" s="67" t="s">
        <v>354</v>
      </c>
      <c r="E235" s="23"/>
      <c r="F235" s="39"/>
      <c r="G235" s="17"/>
      <c r="H235" s="17">
        <f t="shared" si="50"/>
        <v>0</v>
      </c>
      <c r="I235" s="17">
        <f t="shared" si="55"/>
        <v>0</v>
      </c>
      <c r="J235" s="15"/>
      <c r="K235" s="10">
        <f t="shared" si="51"/>
        <v>0</v>
      </c>
      <c r="L235" s="10"/>
      <c r="M235" s="17"/>
      <c r="N235" s="17">
        <f t="shared" si="52"/>
        <v>0</v>
      </c>
      <c r="O235" s="17">
        <f t="shared" si="53"/>
        <v>0</v>
      </c>
      <c r="P235" s="17">
        <f t="shared" si="56"/>
        <v>0</v>
      </c>
      <c r="Q235" s="17">
        <f t="shared" si="54"/>
        <v>0</v>
      </c>
      <c r="R235" s="49"/>
    </row>
    <row r="236" spans="2:18" x14ac:dyDescent="0.25">
      <c r="B236" s="48">
        <f>IF(F236&lt;&gt;"",1+MAX($B$22:B235),"")</f>
        <v>96</v>
      </c>
      <c r="C236" s="52" t="s">
        <v>355</v>
      </c>
      <c r="D236" s="8" t="s">
        <v>356</v>
      </c>
      <c r="E236" s="23" t="s">
        <v>87</v>
      </c>
      <c r="F236" s="39">
        <v>298.83999999999997</v>
      </c>
      <c r="G236" s="17">
        <v>84.5</v>
      </c>
      <c r="H236" s="17">
        <f>G236*$T$2</f>
        <v>81.542500000000004</v>
      </c>
      <c r="I236" s="17">
        <f t="shared" si="55"/>
        <v>24368.1607</v>
      </c>
      <c r="J236" s="15">
        <v>0.32</v>
      </c>
      <c r="K236" s="10">
        <f t="shared" si="51"/>
        <v>95.628799999999998</v>
      </c>
      <c r="L236" s="88" t="s">
        <v>745</v>
      </c>
      <c r="M236" s="89">
        <v>51</v>
      </c>
      <c r="N236" s="17">
        <f t="shared" si="52"/>
        <v>70.277999999999992</v>
      </c>
      <c r="O236" s="17">
        <f t="shared" si="53"/>
        <v>22.488959999999999</v>
      </c>
      <c r="P236" s="17">
        <f t="shared" si="56"/>
        <v>6720.6008063999989</v>
      </c>
      <c r="Q236" s="17">
        <f t="shared" si="54"/>
        <v>31088.761506399998</v>
      </c>
      <c r="R236" s="49"/>
    </row>
    <row r="237" spans="2:18" x14ac:dyDescent="0.25">
      <c r="B237" s="48" t="str">
        <f>IF(F237&lt;&gt;"",1+MAX($B$22:B236),"")</f>
        <v/>
      </c>
      <c r="C237" s="52"/>
      <c r="D237" s="8"/>
      <c r="E237" s="23"/>
      <c r="F237" s="39"/>
      <c r="G237" s="17"/>
      <c r="H237" s="17">
        <f t="shared" si="50"/>
        <v>0</v>
      </c>
      <c r="I237" s="17">
        <f t="shared" si="55"/>
        <v>0</v>
      </c>
      <c r="J237" s="15"/>
      <c r="K237" s="10">
        <f t="shared" si="51"/>
        <v>0</v>
      </c>
      <c r="L237" s="10"/>
      <c r="M237" s="17"/>
      <c r="N237" s="17">
        <f t="shared" si="52"/>
        <v>0</v>
      </c>
      <c r="O237" s="17">
        <f t="shared" si="53"/>
        <v>0</v>
      </c>
      <c r="P237" s="17">
        <f t="shared" si="56"/>
        <v>0</v>
      </c>
      <c r="Q237" s="17">
        <f t="shared" si="54"/>
        <v>0</v>
      </c>
      <c r="R237" s="49"/>
    </row>
    <row r="238" spans="2:18" x14ac:dyDescent="0.25">
      <c r="B238" s="65" t="str">
        <f>IF(F238&lt;&gt;"",1+MAX($B$22:B237),"")</f>
        <v/>
      </c>
      <c r="C238" s="66"/>
      <c r="D238" s="67" t="s">
        <v>357</v>
      </c>
      <c r="E238" s="23"/>
      <c r="F238" s="39"/>
      <c r="G238" s="17"/>
      <c r="H238" s="17">
        <f t="shared" si="50"/>
        <v>0</v>
      </c>
      <c r="I238" s="17">
        <f t="shared" si="55"/>
        <v>0</v>
      </c>
      <c r="J238" s="15"/>
      <c r="K238" s="10">
        <f t="shared" si="51"/>
        <v>0</v>
      </c>
      <c r="L238" s="10"/>
      <c r="M238" s="17"/>
      <c r="N238" s="17">
        <f t="shared" si="52"/>
        <v>0</v>
      </c>
      <c r="O238" s="17">
        <f t="shared" si="53"/>
        <v>0</v>
      </c>
      <c r="P238" s="17">
        <f t="shared" si="56"/>
        <v>0</v>
      </c>
      <c r="Q238" s="17">
        <f t="shared" si="54"/>
        <v>0</v>
      </c>
      <c r="R238" s="49"/>
    </row>
    <row r="239" spans="2:18" ht="55.2" x14ac:dyDescent="0.25">
      <c r="B239" s="48">
        <f>IF(F239&lt;&gt;"",1+MAX($B$22:B238),"")</f>
        <v>97</v>
      </c>
      <c r="C239" s="119" t="s">
        <v>297</v>
      </c>
      <c r="D239" s="8" t="s">
        <v>358</v>
      </c>
      <c r="E239" s="23" t="s">
        <v>87</v>
      </c>
      <c r="F239" s="39">
        <v>1404.68</v>
      </c>
      <c r="G239" s="17">
        <v>81</v>
      </c>
      <c r="H239" s="17">
        <f t="shared" si="50"/>
        <v>78.164999999999992</v>
      </c>
      <c r="I239" s="17">
        <f t="shared" si="55"/>
        <v>109796.8122</v>
      </c>
      <c r="J239" s="15">
        <v>0.17799999999999999</v>
      </c>
      <c r="K239" s="10">
        <f t="shared" si="51"/>
        <v>250.03304</v>
      </c>
      <c r="L239" s="88" t="s">
        <v>746</v>
      </c>
      <c r="M239" s="89">
        <v>54.33</v>
      </c>
      <c r="N239" s="17">
        <f t="shared" si="52"/>
        <v>74.866739999999993</v>
      </c>
      <c r="O239" s="17">
        <f t="shared" si="53"/>
        <v>13.326279719999999</v>
      </c>
      <c r="P239" s="17">
        <f t="shared" si="56"/>
        <v>18719.158597089598</v>
      </c>
      <c r="Q239" s="17">
        <f t="shared" si="54"/>
        <v>128515.9707970896</v>
      </c>
      <c r="R239" s="49"/>
    </row>
    <row r="240" spans="2:18" ht="41.4" x14ac:dyDescent="0.25">
      <c r="B240" s="48">
        <f>IF(F240&lt;&gt;"",1+MAX($B$22:B239),"")</f>
        <v>98</v>
      </c>
      <c r="C240" s="119"/>
      <c r="D240" s="8" t="s">
        <v>359</v>
      </c>
      <c r="E240" s="23" t="s">
        <v>87</v>
      </c>
      <c r="F240" s="39">
        <v>710.02</v>
      </c>
      <c r="G240" s="17">
        <v>81</v>
      </c>
      <c r="H240" s="17">
        <f t="shared" si="50"/>
        <v>78.164999999999992</v>
      </c>
      <c r="I240" s="17">
        <f t="shared" si="55"/>
        <v>55498.713299999996</v>
      </c>
      <c r="J240" s="15">
        <v>0.17799999999999999</v>
      </c>
      <c r="K240" s="10">
        <f t="shared" si="51"/>
        <v>126.38355999999999</v>
      </c>
      <c r="L240" s="88" t="s">
        <v>746</v>
      </c>
      <c r="M240" s="89">
        <v>54.33</v>
      </c>
      <c r="N240" s="17">
        <f t="shared" si="52"/>
        <v>74.866739999999993</v>
      </c>
      <c r="O240" s="17">
        <f t="shared" si="53"/>
        <v>13.326279719999999</v>
      </c>
      <c r="P240" s="17">
        <f t="shared" si="56"/>
        <v>9461.9251267943982</v>
      </c>
      <c r="Q240" s="17">
        <f t="shared" si="54"/>
        <v>64960.638426794394</v>
      </c>
      <c r="R240" s="49"/>
    </row>
    <row r="241" spans="2:19" x14ac:dyDescent="0.25">
      <c r="B241" s="48" t="str">
        <f>IF(F241&lt;&gt;"",1+MAX($B$22:B240),"")</f>
        <v/>
      </c>
      <c r="C241" s="52"/>
      <c r="D241" s="8"/>
      <c r="E241" s="23"/>
      <c r="F241" s="39"/>
      <c r="G241" s="17"/>
      <c r="H241" s="17">
        <f t="shared" si="50"/>
        <v>0</v>
      </c>
      <c r="I241" s="17">
        <f t="shared" si="55"/>
        <v>0</v>
      </c>
      <c r="J241" s="15"/>
      <c r="K241" s="10">
        <f t="shared" si="51"/>
        <v>0</v>
      </c>
      <c r="L241" s="10"/>
      <c r="M241" s="17"/>
      <c r="N241" s="17">
        <f t="shared" si="52"/>
        <v>0</v>
      </c>
      <c r="O241" s="17">
        <f t="shared" si="53"/>
        <v>0</v>
      </c>
      <c r="P241" s="17">
        <f t="shared" si="56"/>
        <v>0</v>
      </c>
      <c r="Q241" s="17">
        <f t="shared" si="54"/>
        <v>0</v>
      </c>
      <c r="R241" s="49"/>
    </row>
    <row r="242" spans="2:19" x14ac:dyDescent="0.25">
      <c r="B242" s="65" t="str">
        <f>IF(F242&lt;&gt;"",1+MAX($B$22:B241),"")</f>
        <v/>
      </c>
      <c r="C242" s="66"/>
      <c r="D242" s="67" t="s">
        <v>360</v>
      </c>
      <c r="E242" s="23"/>
      <c r="F242" s="39"/>
      <c r="G242" s="17"/>
      <c r="H242" s="17">
        <f t="shared" si="50"/>
        <v>0</v>
      </c>
      <c r="I242" s="17">
        <f t="shared" si="55"/>
        <v>0</v>
      </c>
      <c r="J242" s="15"/>
      <c r="K242" s="10">
        <f t="shared" si="51"/>
        <v>0</v>
      </c>
      <c r="L242" s="10"/>
      <c r="M242" s="17"/>
      <c r="N242" s="17">
        <f t="shared" si="52"/>
        <v>0</v>
      </c>
      <c r="O242" s="17">
        <f t="shared" si="53"/>
        <v>0</v>
      </c>
      <c r="P242" s="17">
        <f t="shared" si="56"/>
        <v>0</v>
      </c>
      <c r="Q242" s="17">
        <f t="shared" si="54"/>
        <v>0</v>
      </c>
      <c r="R242" s="49"/>
    </row>
    <row r="243" spans="2:19" x14ac:dyDescent="0.25">
      <c r="B243" s="48">
        <f>IF(F243&lt;&gt;"",1+MAX($B$22:B242),"")</f>
        <v>99</v>
      </c>
      <c r="C243" s="52" t="s">
        <v>297</v>
      </c>
      <c r="D243" s="8" t="s">
        <v>361</v>
      </c>
      <c r="E243" s="23" t="s">
        <v>107</v>
      </c>
      <c r="F243" s="39">
        <v>31</v>
      </c>
      <c r="G243" s="17">
        <v>895</v>
      </c>
      <c r="H243" s="17">
        <f>G243*$T$2</f>
        <v>863.67499999999995</v>
      </c>
      <c r="I243" s="17">
        <f t="shared" si="55"/>
        <v>26773.924999999999</v>
      </c>
      <c r="J243" s="15">
        <v>7.9619999999999997</v>
      </c>
      <c r="K243" s="10">
        <f t="shared" si="51"/>
        <v>246.822</v>
      </c>
      <c r="L243" s="88" t="s">
        <v>747</v>
      </c>
      <c r="M243" s="89">
        <v>62.3</v>
      </c>
      <c r="N243" s="17">
        <f t="shared" si="52"/>
        <v>85.849399999999989</v>
      </c>
      <c r="O243" s="17">
        <f t="shared" si="53"/>
        <v>683.53292279999994</v>
      </c>
      <c r="P243" s="17">
        <f t="shared" si="56"/>
        <v>21189.520606799997</v>
      </c>
      <c r="Q243" s="17">
        <f t="shared" si="54"/>
        <v>47963.4456068</v>
      </c>
      <c r="R243" s="49"/>
    </row>
    <row r="244" spans="2:19" x14ac:dyDescent="0.25">
      <c r="B244" s="48" t="str">
        <f>IF(F244&lt;&gt;"",1+MAX($B$22:B243),"")</f>
        <v/>
      </c>
      <c r="C244" s="52"/>
      <c r="D244" s="8"/>
      <c r="E244" s="23"/>
      <c r="F244" s="39"/>
      <c r="G244" s="17"/>
      <c r="H244" s="17">
        <f t="shared" si="50"/>
        <v>0</v>
      </c>
      <c r="I244" s="17">
        <f t="shared" si="55"/>
        <v>0</v>
      </c>
      <c r="J244" s="15"/>
      <c r="K244" s="10">
        <f t="shared" si="51"/>
        <v>0</v>
      </c>
      <c r="L244" s="10"/>
      <c r="M244" s="17"/>
      <c r="N244" s="17">
        <f t="shared" si="52"/>
        <v>0</v>
      </c>
      <c r="O244" s="17">
        <f t="shared" si="53"/>
        <v>0</v>
      </c>
      <c r="P244" s="17">
        <f t="shared" si="56"/>
        <v>0</v>
      </c>
      <c r="Q244" s="17">
        <f t="shared" si="54"/>
        <v>0</v>
      </c>
      <c r="R244" s="49"/>
    </row>
    <row r="245" spans="2:19" s="12" customFormat="1" ht="12.75" customHeight="1" x14ac:dyDescent="0.25">
      <c r="B245" s="13" t="str">
        <f>IF(F245&lt;&gt;"",1+MAX($B$22:B244),"")</f>
        <v/>
      </c>
      <c r="C245" s="13" t="s">
        <v>55</v>
      </c>
      <c r="D245" s="6" t="s">
        <v>16</v>
      </c>
      <c r="E245" s="124" t="s">
        <v>72</v>
      </c>
      <c r="F245" s="124"/>
      <c r="G245" s="124"/>
      <c r="H245" s="53">
        <f>SUM(I246:I322)</f>
        <v>746794.13120225503</v>
      </c>
      <c r="I245" s="7">
        <f t="shared" si="55"/>
        <v>0</v>
      </c>
      <c r="J245" s="7"/>
      <c r="K245" s="123" t="s">
        <v>73</v>
      </c>
      <c r="L245" s="123"/>
      <c r="M245" s="123"/>
      <c r="N245" s="123"/>
      <c r="O245" s="53">
        <f>SUM(P246:P322)</f>
        <v>1133895.4735516249</v>
      </c>
      <c r="P245" s="7">
        <f t="shared" si="56"/>
        <v>0</v>
      </c>
      <c r="Q245" s="47">
        <f>SUM(Q246:Q322)</f>
        <v>1880689.6047538801</v>
      </c>
      <c r="R245" s="47">
        <f>(Q245)+(H245*$Q$8)+(O245*$Q$9)+(Q245*$Q$10)+($Q$11*((Q245)+(H245*$Q$8)+(O245*$Q$9)+(Q245*$Q$10)))+(Q245*$Q$12)</f>
        <v>2658073.7645178405</v>
      </c>
    </row>
    <row r="246" spans="2:19" x14ac:dyDescent="0.25">
      <c r="B246" s="48" t="str">
        <f>IF(F246&lt;&gt;"",1+MAX($B$22:B245),"")</f>
        <v/>
      </c>
      <c r="C246" s="52"/>
      <c r="D246" s="8"/>
      <c r="E246" s="23"/>
      <c r="F246" s="39"/>
      <c r="G246" s="17"/>
      <c r="H246" s="17">
        <f t="shared" ref="H246:H309" si="57">G246*$T$2</f>
        <v>0</v>
      </c>
      <c r="I246" s="17">
        <f t="shared" si="55"/>
        <v>0</v>
      </c>
      <c r="J246" s="15"/>
      <c r="K246" s="10">
        <f t="shared" ref="K246:K309" si="58">F246*J246</f>
        <v>0</v>
      </c>
      <c r="L246" s="10"/>
      <c r="M246" s="17"/>
      <c r="N246" s="17">
        <f t="shared" ref="N246:N309" si="59">M246*$U$2</f>
        <v>0</v>
      </c>
      <c r="O246" s="17">
        <f t="shared" ref="O246:O309" si="60">J246*N246</f>
        <v>0</v>
      </c>
      <c r="P246" s="17">
        <f t="shared" si="56"/>
        <v>0</v>
      </c>
      <c r="Q246" s="17">
        <f t="shared" ref="Q246:Q309" si="61">I246+P246</f>
        <v>0</v>
      </c>
      <c r="R246" s="49"/>
      <c r="S246" s="12"/>
    </row>
    <row r="247" spans="2:19" x14ac:dyDescent="0.25">
      <c r="B247" s="65" t="str">
        <f>IF(F247&lt;&gt;"",1+MAX($B$22:B246),"")</f>
        <v/>
      </c>
      <c r="C247" s="66"/>
      <c r="D247" s="67" t="s">
        <v>113</v>
      </c>
      <c r="E247" s="23"/>
      <c r="F247" s="39"/>
      <c r="G247" s="17"/>
      <c r="H247" s="17">
        <f t="shared" si="57"/>
        <v>0</v>
      </c>
      <c r="I247" s="17">
        <f t="shared" si="55"/>
        <v>0</v>
      </c>
      <c r="J247" s="15"/>
      <c r="K247" s="10">
        <f t="shared" si="58"/>
        <v>0</v>
      </c>
      <c r="L247" s="10"/>
      <c r="M247" s="17"/>
      <c r="N247" s="17">
        <f t="shared" si="59"/>
        <v>0</v>
      </c>
      <c r="O247" s="17">
        <f t="shared" si="60"/>
        <v>0</v>
      </c>
      <c r="P247" s="17">
        <f t="shared" si="56"/>
        <v>0</v>
      </c>
      <c r="Q247" s="17">
        <f t="shared" si="61"/>
        <v>0</v>
      </c>
      <c r="R247" s="49"/>
    </row>
    <row r="248" spans="2:19" ht="41.4" x14ac:dyDescent="0.25">
      <c r="B248" s="48">
        <f>IF(F248&lt;&gt;"",1+MAX($B$22:B247),"")</f>
        <v>100</v>
      </c>
      <c r="C248" s="119" t="s">
        <v>339</v>
      </c>
      <c r="D248" s="8" t="s">
        <v>362</v>
      </c>
      <c r="E248" s="23" t="s">
        <v>87</v>
      </c>
      <c r="F248" s="39">
        <v>2255.65</v>
      </c>
      <c r="G248" s="17">
        <v>4.87</v>
      </c>
      <c r="H248" s="17">
        <f t="shared" si="57"/>
        <v>4.6995500000000003</v>
      </c>
      <c r="I248" s="17">
        <f t="shared" si="55"/>
        <v>10600.539957500001</v>
      </c>
      <c r="J248" s="15">
        <v>2.5000000000000001E-2</v>
      </c>
      <c r="K248" s="10">
        <f t="shared" si="58"/>
        <v>56.391250000000007</v>
      </c>
      <c r="L248" s="88" t="s">
        <v>748</v>
      </c>
      <c r="M248" s="89">
        <v>49.5</v>
      </c>
      <c r="N248" s="17">
        <f t="shared" si="59"/>
        <v>68.210999999999999</v>
      </c>
      <c r="O248" s="17">
        <f t="shared" si="60"/>
        <v>1.7052750000000001</v>
      </c>
      <c r="P248" s="17">
        <f t="shared" si="56"/>
        <v>3846.5035537500003</v>
      </c>
      <c r="Q248" s="17">
        <f t="shared" si="61"/>
        <v>14447.043511250002</v>
      </c>
      <c r="R248" s="49"/>
    </row>
    <row r="249" spans="2:19" ht="41.4" x14ac:dyDescent="0.25">
      <c r="B249" s="48">
        <f>IF(F249&lt;&gt;"",1+MAX($B$22:B248),"")</f>
        <v>101</v>
      </c>
      <c r="C249" s="119"/>
      <c r="D249" s="8" t="s">
        <v>363</v>
      </c>
      <c r="E249" s="23" t="s">
        <v>87</v>
      </c>
      <c r="F249" s="39">
        <v>2788.59</v>
      </c>
      <c r="G249" s="17">
        <v>9.15</v>
      </c>
      <c r="H249" s="17">
        <f t="shared" si="57"/>
        <v>8.8297500000000007</v>
      </c>
      <c r="I249" s="17">
        <f t="shared" si="55"/>
        <v>24622.552552500005</v>
      </c>
      <c r="J249" s="15">
        <v>0.13500000000000001</v>
      </c>
      <c r="K249" s="10">
        <f t="shared" si="58"/>
        <v>376.45965000000007</v>
      </c>
      <c r="L249" s="88" t="s">
        <v>749</v>
      </c>
      <c r="M249" s="89">
        <v>49.5</v>
      </c>
      <c r="N249" s="17">
        <f t="shared" si="59"/>
        <v>68.210999999999999</v>
      </c>
      <c r="O249" s="17">
        <f t="shared" si="60"/>
        <v>9.2084849999999996</v>
      </c>
      <c r="P249" s="17">
        <f t="shared" si="56"/>
        <v>25678.689186150001</v>
      </c>
      <c r="Q249" s="17">
        <f t="shared" si="61"/>
        <v>50301.241738650002</v>
      </c>
      <c r="R249" s="49"/>
    </row>
    <row r="250" spans="2:19" ht="27.6" x14ac:dyDescent="0.25">
      <c r="B250" s="48">
        <f>IF(F250&lt;&gt;"",1+MAX($B$22:B249),"")</f>
        <v>102</v>
      </c>
      <c r="C250" s="119"/>
      <c r="D250" s="8" t="s">
        <v>364</v>
      </c>
      <c r="E250" s="23" t="s">
        <v>87</v>
      </c>
      <c r="F250" s="39">
        <v>18981.3</v>
      </c>
      <c r="G250" s="17">
        <v>7.25</v>
      </c>
      <c r="H250" s="17">
        <f t="shared" si="57"/>
        <v>6.9962499999999999</v>
      </c>
      <c r="I250" s="17">
        <f t="shared" si="55"/>
        <v>132797.920125</v>
      </c>
      <c r="J250" s="15">
        <v>7.0999999999999994E-2</v>
      </c>
      <c r="K250" s="10">
        <f t="shared" si="58"/>
        <v>1347.6722999999997</v>
      </c>
      <c r="L250" s="88" t="s">
        <v>735</v>
      </c>
      <c r="M250" s="89">
        <v>53.15</v>
      </c>
      <c r="N250" s="17">
        <f t="shared" si="59"/>
        <v>73.24069999999999</v>
      </c>
      <c r="O250" s="17">
        <f t="shared" si="60"/>
        <v>5.2000896999999986</v>
      </c>
      <c r="P250" s="17">
        <f t="shared" si="56"/>
        <v>98704.462622609964</v>
      </c>
      <c r="Q250" s="17">
        <f t="shared" si="61"/>
        <v>231502.38274760998</v>
      </c>
      <c r="R250" s="49"/>
    </row>
    <row r="251" spans="2:19" x14ac:dyDescent="0.25">
      <c r="B251" s="48">
        <f>IF(F251&lt;&gt;"",1+MAX($B$22:B250),"")</f>
        <v>103</v>
      </c>
      <c r="C251" s="119"/>
      <c r="D251" s="8" t="s">
        <v>365</v>
      </c>
      <c r="E251" s="23" t="s">
        <v>87</v>
      </c>
      <c r="F251" s="39">
        <v>13151</v>
      </c>
      <c r="G251" s="17">
        <v>4.0999999999999996</v>
      </c>
      <c r="H251" s="17">
        <f t="shared" si="57"/>
        <v>3.9564999999999997</v>
      </c>
      <c r="I251" s="17">
        <f t="shared" si="55"/>
        <v>52031.931499999999</v>
      </c>
      <c r="J251" s="15">
        <v>6.7000000000000004E-2</v>
      </c>
      <c r="K251" s="10">
        <f t="shared" si="58"/>
        <v>881.11700000000008</v>
      </c>
      <c r="L251" s="88" t="s">
        <v>749</v>
      </c>
      <c r="M251" s="89">
        <v>49.5</v>
      </c>
      <c r="N251" s="17">
        <f t="shared" si="59"/>
        <v>68.210999999999999</v>
      </c>
      <c r="O251" s="17">
        <f t="shared" si="60"/>
        <v>4.5701369999999999</v>
      </c>
      <c r="P251" s="17">
        <f t="shared" si="56"/>
        <v>60101.871686999999</v>
      </c>
      <c r="Q251" s="17">
        <f t="shared" si="61"/>
        <v>112133.803187</v>
      </c>
      <c r="R251" s="49"/>
    </row>
    <row r="252" spans="2:19" x14ac:dyDescent="0.25">
      <c r="B252" s="48">
        <f>IF(F252&lt;&gt;"",1+MAX($B$22:B251),"")</f>
        <v>104</v>
      </c>
      <c r="C252" s="119"/>
      <c r="D252" s="8" t="s">
        <v>366</v>
      </c>
      <c r="E252" s="23" t="s">
        <v>87</v>
      </c>
      <c r="F252" s="39">
        <v>10895.32</v>
      </c>
      <c r="G252" s="17">
        <v>3.54</v>
      </c>
      <c r="H252" s="17">
        <f t="shared" si="57"/>
        <v>3.4161000000000001</v>
      </c>
      <c r="I252" s="17">
        <f t="shared" si="55"/>
        <v>37219.502652000003</v>
      </c>
      <c r="J252" s="15">
        <v>0.107</v>
      </c>
      <c r="K252" s="10">
        <f t="shared" si="58"/>
        <v>1165.7992400000001</v>
      </c>
      <c r="L252" s="88" t="s">
        <v>742</v>
      </c>
      <c r="M252" s="89">
        <v>44.86</v>
      </c>
      <c r="N252" s="17">
        <f t="shared" si="59"/>
        <v>61.817079999999997</v>
      </c>
      <c r="O252" s="17">
        <f t="shared" si="60"/>
        <v>6.6144275599999993</v>
      </c>
      <c r="P252" s="17">
        <f t="shared" si="56"/>
        <v>72066.304883019184</v>
      </c>
      <c r="Q252" s="17">
        <f t="shared" si="61"/>
        <v>109285.80753501918</v>
      </c>
      <c r="R252" s="49"/>
    </row>
    <row r="253" spans="2:19" x14ac:dyDescent="0.25">
      <c r="B253" s="48" t="str">
        <f>IF(F253&lt;&gt;"",1+MAX($B$22:B252),"")</f>
        <v/>
      </c>
      <c r="C253" s="52"/>
      <c r="D253" s="51"/>
      <c r="E253" s="23"/>
      <c r="F253" s="39"/>
      <c r="G253" s="17"/>
      <c r="H253" s="17">
        <f t="shared" si="57"/>
        <v>0</v>
      </c>
      <c r="I253" s="17">
        <f t="shared" si="55"/>
        <v>0</v>
      </c>
      <c r="J253" s="15"/>
      <c r="K253" s="10">
        <f t="shared" si="58"/>
        <v>0</v>
      </c>
      <c r="L253" s="10"/>
      <c r="M253" s="17"/>
      <c r="N253" s="17">
        <f t="shared" si="59"/>
        <v>0</v>
      </c>
      <c r="O253" s="17">
        <f t="shared" si="60"/>
        <v>0</v>
      </c>
      <c r="P253" s="17">
        <f t="shared" si="56"/>
        <v>0</v>
      </c>
      <c r="Q253" s="17">
        <f t="shared" si="61"/>
        <v>0</v>
      </c>
      <c r="R253" s="49"/>
    </row>
    <row r="254" spans="2:19" x14ac:dyDescent="0.25">
      <c r="B254" s="48" t="str">
        <f>IF(F254&lt;&gt;"",1+MAX($B$22:B253),"")</f>
        <v/>
      </c>
      <c r="C254" s="52"/>
      <c r="D254" s="51" t="s">
        <v>114</v>
      </c>
      <c r="E254" s="23"/>
      <c r="F254" s="39"/>
      <c r="G254" s="17"/>
      <c r="H254" s="17">
        <f t="shared" si="57"/>
        <v>0</v>
      </c>
      <c r="I254" s="17">
        <f t="shared" si="55"/>
        <v>0</v>
      </c>
      <c r="J254" s="15"/>
      <c r="K254" s="10">
        <f t="shared" si="58"/>
        <v>0</v>
      </c>
      <c r="L254" s="10"/>
      <c r="M254" s="17"/>
      <c r="N254" s="17">
        <f t="shared" si="59"/>
        <v>0</v>
      </c>
      <c r="O254" s="17">
        <f t="shared" si="60"/>
        <v>0</v>
      </c>
      <c r="P254" s="17">
        <f t="shared" si="56"/>
        <v>0</v>
      </c>
      <c r="Q254" s="17">
        <f t="shared" si="61"/>
        <v>0</v>
      </c>
      <c r="R254" s="49"/>
    </row>
    <row r="255" spans="2:19" ht="41.4" x14ac:dyDescent="0.25">
      <c r="B255" s="48">
        <f>IF(F255&lt;&gt;"",1+MAX($B$22:B254),"")</f>
        <v>105</v>
      </c>
      <c r="C255" s="119" t="s">
        <v>339</v>
      </c>
      <c r="D255" s="8" t="s">
        <v>367</v>
      </c>
      <c r="E255" s="23" t="s">
        <v>94</v>
      </c>
      <c r="F255" s="39">
        <v>4154.5600000000004</v>
      </c>
      <c r="G255" s="17">
        <v>2.86</v>
      </c>
      <c r="H255" s="17">
        <f t="shared" si="57"/>
        <v>2.7598999999999996</v>
      </c>
      <c r="I255" s="17">
        <f t="shared" si="55"/>
        <v>11466.170144</v>
      </c>
      <c r="J255" s="15">
        <v>3.7171717171717175E-2</v>
      </c>
      <c r="K255" s="10">
        <f t="shared" si="58"/>
        <v>154.43212929292932</v>
      </c>
      <c r="L255" s="88" t="s">
        <v>749</v>
      </c>
      <c r="M255" s="89">
        <v>49.5</v>
      </c>
      <c r="N255" s="17">
        <f t="shared" si="59"/>
        <v>68.210999999999999</v>
      </c>
      <c r="O255" s="17">
        <f t="shared" si="60"/>
        <v>2.53552</v>
      </c>
      <c r="P255" s="17">
        <f t="shared" si="56"/>
        <v>10533.9699712</v>
      </c>
      <c r="Q255" s="17">
        <f t="shared" si="61"/>
        <v>22000.1401152</v>
      </c>
      <c r="R255" s="49"/>
    </row>
    <row r="256" spans="2:19" ht="27.6" x14ac:dyDescent="0.25">
      <c r="B256" s="48">
        <f>IF(F256&lt;&gt;"",1+MAX($B$22:B255),"")</f>
        <v>106</v>
      </c>
      <c r="C256" s="119"/>
      <c r="D256" s="8" t="s">
        <v>368</v>
      </c>
      <c r="E256" s="23" t="s">
        <v>94</v>
      </c>
      <c r="F256" s="39">
        <v>5722.5</v>
      </c>
      <c r="G256" s="17">
        <v>2.86</v>
      </c>
      <c r="H256" s="17">
        <f t="shared" si="57"/>
        <v>2.7598999999999996</v>
      </c>
      <c r="I256" s="17">
        <f t="shared" si="55"/>
        <v>15793.527749999997</v>
      </c>
      <c r="J256" s="15">
        <v>3.7171717171717175E-2</v>
      </c>
      <c r="K256" s="10">
        <f t="shared" si="58"/>
        <v>212.71515151515155</v>
      </c>
      <c r="L256" s="88" t="s">
        <v>749</v>
      </c>
      <c r="M256" s="89">
        <v>49.5</v>
      </c>
      <c r="N256" s="17">
        <f t="shared" si="59"/>
        <v>68.210999999999999</v>
      </c>
      <c r="O256" s="17">
        <f t="shared" si="60"/>
        <v>2.53552</v>
      </c>
      <c r="P256" s="17">
        <f t="shared" si="56"/>
        <v>14509.513199999999</v>
      </c>
      <c r="Q256" s="17">
        <f t="shared" si="61"/>
        <v>30303.040949999995</v>
      </c>
      <c r="R256" s="49"/>
    </row>
    <row r="257" spans="2:18" ht="27.6" x14ac:dyDescent="0.25">
      <c r="B257" s="48">
        <f>IF(F257&lt;&gt;"",1+MAX($B$22:B256),"")</f>
        <v>107</v>
      </c>
      <c r="C257" s="52"/>
      <c r="D257" s="8" t="s">
        <v>369</v>
      </c>
      <c r="E257" s="23" t="s">
        <v>94</v>
      </c>
      <c r="F257" s="39">
        <v>1432.16</v>
      </c>
      <c r="G257" s="17">
        <v>2.75</v>
      </c>
      <c r="H257" s="17">
        <f t="shared" si="57"/>
        <v>2.6537500000000001</v>
      </c>
      <c r="I257" s="17">
        <f t="shared" si="55"/>
        <v>3800.5946000000004</v>
      </c>
      <c r="J257" s="15">
        <v>3.5000000000000003E-2</v>
      </c>
      <c r="K257" s="10">
        <f t="shared" si="58"/>
        <v>50.125600000000006</v>
      </c>
      <c r="L257" s="88" t="s">
        <v>749</v>
      </c>
      <c r="M257" s="89">
        <v>49.5</v>
      </c>
      <c r="N257" s="17">
        <f t="shared" si="59"/>
        <v>68.210999999999999</v>
      </c>
      <c r="O257" s="17">
        <f t="shared" si="60"/>
        <v>2.3873850000000001</v>
      </c>
      <c r="P257" s="17">
        <f t="shared" si="56"/>
        <v>3419.1173016000002</v>
      </c>
      <c r="Q257" s="17">
        <f t="shared" si="61"/>
        <v>7219.7119016000006</v>
      </c>
      <c r="R257" s="49"/>
    </row>
    <row r="258" spans="2:18" x14ac:dyDescent="0.25">
      <c r="B258" s="48" t="str">
        <f>IF(F258&lt;&gt;"",1+MAX($B$22:B257),"")</f>
        <v/>
      </c>
      <c r="C258" s="52"/>
      <c r="D258" s="8"/>
      <c r="E258" s="23"/>
      <c r="F258" s="39"/>
      <c r="G258" s="17"/>
      <c r="H258" s="17">
        <f t="shared" si="57"/>
        <v>0</v>
      </c>
      <c r="I258" s="17">
        <f t="shared" si="55"/>
        <v>0</v>
      </c>
      <c r="J258" s="15"/>
      <c r="K258" s="10">
        <f t="shared" si="58"/>
        <v>0</v>
      </c>
      <c r="L258" s="10"/>
      <c r="M258" s="17"/>
      <c r="N258" s="17">
        <f t="shared" si="59"/>
        <v>0</v>
      </c>
      <c r="O258" s="17">
        <f t="shared" si="60"/>
        <v>0</v>
      </c>
      <c r="P258" s="17">
        <f t="shared" si="56"/>
        <v>0</v>
      </c>
      <c r="Q258" s="17">
        <f t="shared" si="61"/>
        <v>0</v>
      </c>
      <c r="R258" s="49"/>
    </row>
    <row r="259" spans="2:18" x14ac:dyDescent="0.25">
      <c r="B259" s="48" t="str">
        <f>IF(F259&lt;&gt;"",1+MAX($B$22:B258),"")</f>
        <v/>
      </c>
      <c r="C259" s="52"/>
      <c r="D259" s="51" t="s">
        <v>115</v>
      </c>
      <c r="E259" s="23"/>
      <c r="F259" s="39"/>
      <c r="G259" s="17"/>
      <c r="H259" s="17">
        <f t="shared" si="57"/>
        <v>0</v>
      </c>
      <c r="I259" s="17">
        <f t="shared" si="55"/>
        <v>0</v>
      </c>
      <c r="J259" s="15"/>
      <c r="K259" s="10">
        <f t="shared" si="58"/>
        <v>0</v>
      </c>
      <c r="L259" s="10"/>
      <c r="M259" s="17"/>
      <c r="N259" s="17">
        <f t="shared" si="59"/>
        <v>0</v>
      </c>
      <c r="O259" s="17">
        <f t="shared" si="60"/>
        <v>0</v>
      </c>
      <c r="P259" s="17">
        <f t="shared" si="56"/>
        <v>0</v>
      </c>
      <c r="Q259" s="17">
        <f t="shared" si="61"/>
        <v>0</v>
      </c>
      <c r="R259" s="49"/>
    </row>
    <row r="260" spans="2:18" ht="12.75" customHeight="1" x14ac:dyDescent="0.25">
      <c r="B260" s="48">
        <f>IF(F260&lt;&gt;"",1+MAX($B$22:B259),"")</f>
        <v>108</v>
      </c>
      <c r="C260" s="119" t="s">
        <v>339</v>
      </c>
      <c r="D260" s="8" t="s">
        <v>370</v>
      </c>
      <c r="E260" s="23" t="s">
        <v>94</v>
      </c>
      <c r="F260" s="39">
        <v>21.16</v>
      </c>
      <c r="G260" s="17">
        <v>2.25</v>
      </c>
      <c r="H260" s="17">
        <f>G260*$T$2</f>
        <v>2.1712500000000001</v>
      </c>
      <c r="I260" s="17">
        <f>F260*H260</f>
        <v>45.943650000000005</v>
      </c>
      <c r="J260" s="15">
        <v>2.1000000000000001E-2</v>
      </c>
      <c r="K260" s="10">
        <f>F260*J260</f>
        <v>0.44436000000000003</v>
      </c>
      <c r="L260" s="88" t="s">
        <v>749</v>
      </c>
      <c r="M260" s="89">
        <v>49.5</v>
      </c>
      <c r="N260" s="17">
        <f t="shared" si="59"/>
        <v>68.210999999999999</v>
      </c>
      <c r="O260" s="17">
        <f t="shared" si="60"/>
        <v>1.432431</v>
      </c>
      <c r="P260" s="17">
        <f t="shared" si="56"/>
        <v>30.310239960000001</v>
      </c>
      <c r="Q260" s="17">
        <f t="shared" si="61"/>
        <v>76.253889960000009</v>
      </c>
      <c r="R260" s="49"/>
    </row>
    <row r="261" spans="2:18" x14ac:dyDescent="0.25">
      <c r="B261" s="48">
        <f>IF(F261&lt;&gt;"",1+MAX($B$22:B260),"")</f>
        <v>109</v>
      </c>
      <c r="C261" s="119"/>
      <c r="D261" s="8" t="s">
        <v>371</v>
      </c>
      <c r="E261" s="23" t="s">
        <v>94</v>
      </c>
      <c r="F261" s="39">
        <v>21.33</v>
      </c>
      <c r="G261" s="17">
        <v>2.25</v>
      </c>
      <c r="H261" s="17">
        <f>G261*$T$2</f>
        <v>2.1712500000000001</v>
      </c>
      <c r="I261" s="17">
        <f>F261*H261</f>
        <v>46.312762499999998</v>
      </c>
      <c r="J261" s="15">
        <v>2.1000000000000001E-2</v>
      </c>
      <c r="K261" s="10">
        <f>F261*J261</f>
        <v>0.44792999999999999</v>
      </c>
      <c r="L261" s="88" t="s">
        <v>749</v>
      </c>
      <c r="M261" s="89">
        <v>49.5</v>
      </c>
      <c r="N261" s="17">
        <f t="shared" si="59"/>
        <v>68.210999999999999</v>
      </c>
      <c r="O261" s="17">
        <f t="shared" si="60"/>
        <v>1.432431</v>
      </c>
      <c r="P261" s="17">
        <f t="shared" si="56"/>
        <v>30.553753229999998</v>
      </c>
      <c r="Q261" s="17">
        <f t="shared" si="61"/>
        <v>76.866515730000003</v>
      </c>
      <c r="R261" s="49"/>
    </row>
    <row r="262" spans="2:18" x14ac:dyDescent="0.25">
      <c r="B262" s="48">
        <f>IF(F262&lt;&gt;"",1+MAX($B$22:B261),"")</f>
        <v>110</v>
      </c>
      <c r="C262" s="119"/>
      <c r="D262" s="8" t="s">
        <v>372</v>
      </c>
      <c r="E262" s="23" t="s">
        <v>94</v>
      </c>
      <c r="F262" s="39">
        <v>135.19999999999999</v>
      </c>
      <c r="G262" s="17">
        <v>2.25</v>
      </c>
      <c r="H262" s="17">
        <f>G262*$T$2</f>
        <v>2.1712500000000001</v>
      </c>
      <c r="I262" s="17">
        <f>F262*H262</f>
        <v>293.553</v>
      </c>
      <c r="J262" s="15">
        <v>2.1000000000000001E-2</v>
      </c>
      <c r="K262" s="10">
        <f>F262*J262</f>
        <v>2.8391999999999999</v>
      </c>
      <c r="L262" s="88" t="s">
        <v>749</v>
      </c>
      <c r="M262" s="89">
        <v>49.5</v>
      </c>
      <c r="N262" s="17">
        <f t="shared" si="59"/>
        <v>68.210999999999999</v>
      </c>
      <c r="O262" s="17">
        <f t="shared" si="60"/>
        <v>1.432431</v>
      </c>
      <c r="P262" s="17">
        <f t="shared" si="56"/>
        <v>193.66467119999999</v>
      </c>
      <c r="Q262" s="17">
        <f t="shared" si="61"/>
        <v>487.21767119999998</v>
      </c>
      <c r="R262" s="49"/>
    </row>
    <row r="263" spans="2:18" x14ac:dyDescent="0.25">
      <c r="B263" s="48">
        <f>IF(F263&lt;&gt;"",1+MAX($B$22:B262),"")</f>
        <v>111</v>
      </c>
      <c r="C263" s="119"/>
      <c r="D263" s="8" t="s">
        <v>373</v>
      </c>
      <c r="E263" s="23" t="s">
        <v>94</v>
      </c>
      <c r="F263" s="39">
        <v>133.85</v>
      </c>
      <c r="G263" s="17">
        <v>2.25</v>
      </c>
      <c r="H263" s="17">
        <f>G263*$T$2</f>
        <v>2.1712500000000001</v>
      </c>
      <c r="I263" s="17">
        <f>F263*H263</f>
        <v>290.62181249999998</v>
      </c>
      <c r="J263" s="15">
        <v>2.1000000000000001E-2</v>
      </c>
      <c r="K263" s="10">
        <f>F263*J263</f>
        <v>2.8108499999999998</v>
      </c>
      <c r="L263" s="88" t="s">
        <v>749</v>
      </c>
      <c r="M263" s="89">
        <v>49.5</v>
      </c>
      <c r="N263" s="17">
        <f t="shared" si="59"/>
        <v>68.210999999999999</v>
      </c>
      <c r="O263" s="17">
        <f t="shared" si="60"/>
        <v>1.432431</v>
      </c>
      <c r="P263" s="17">
        <f t="shared" si="56"/>
        <v>191.73088934999998</v>
      </c>
      <c r="Q263" s="17">
        <f t="shared" si="61"/>
        <v>482.35270184999996</v>
      </c>
      <c r="R263" s="49"/>
    </row>
    <row r="264" spans="2:18" x14ac:dyDescent="0.25">
      <c r="B264" s="48">
        <f>IF(F264&lt;&gt;"",1+MAX($B$22:B263),"")</f>
        <v>112</v>
      </c>
      <c r="C264" s="119"/>
      <c r="D264" s="8" t="s">
        <v>374</v>
      </c>
      <c r="E264" s="23" t="s">
        <v>94</v>
      </c>
      <c r="F264" s="39">
        <v>1432.16</v>
      </c>
      <c r="G264" s="17">
        <v>2.25</v>
      </c>
      <c r="H264" s="17">
        <f>G264*$T$2</f>
        <v>2.1712500000000001</v>
      </c>
      <c r="I264" s="17">
        <f>F264*H264</f>
        <v>3109.5774000000006</v>
      </c>
      <c r="J264" s="15">
        <v>2.1000000000000001E-2</v>
      </c>
      <c r="K264" s="10">
        <f>F264*J264</f>
        <v>30.075360000000003</v>
      </c>
      <c r="L264" s="88" t="s">
        <v>749</v>
      </c>
      <c r="M264" s="89">
        <v>49.5</v>
      </c>
      <c r="N264" s="17">
        <f t="shared" si="59"/>
        <v>68.210999999999999</v>
      </c>
      <c r="O264" s="17">
        <f t="shared" si="60"/>
        <v>1.432431</v>
      </c>
      <c r="P264" s="17">
        <f t="shared" si="56"/>
        <v>2051.4703809600001</v>
      </c>
      <c r="Q264" s="17">
        <f t="shared" si="61"/>
        <v>5161.0477809600006</v>
      </c>
      <c r="R264" s="49"/>
    </row>
    <row r="265" spans="2:18" x14ac:dyDescent="0.25">
      <c r="B265" s="48" t="str">
        <f>IF(F265&lt;&gt;"",1+MAX($B$22:B264),"")</f>
        <v/>
      </c>
      <c r="C265" s="52"/>
      <c r="D265" s="51"/>
      <c r="E265" s="23"/>
      <c r="F265" s="39"/>
      <c r="G265" s="17"/>
      <c r="H265" s="17">
        <f t="shared" si="57"/>
        <v>0</v>
      </c>
      <c r="I265" s="17">
        <f t="shared" si="55"/>
        <v>0</v>
      </c>
      <c r="J265" s="15"/>
      <c r="K265" s="10">
        <f t="shared" si="58"/>
        <v>0</v>
      </c>
      <c r="L265" s="10"/>
      <c r="M265" s="17"/>
      <c r="N265" s="17">
        <f t="shared" si="59"/>
        <v>0</v>
      </c>
      <c r="O265" s="17">
        <f t="shared" si="60"/>
        <v>0</v>
      </c>
      <c r="P265" s="17">
        <f t="shared" si="56"/>
        <v>0</v>
      </c>
      <c r="Q265" s="17">
        <f t="shared" si="61"/>
        <v>0</v>
      </c>
      <c r="R265" s="49"/>
    </row>
    <row r="266" spans="2:18" x14ac:dyDescent="0.25">
      <c r="B266" s="65" t="str">
        <f>IF(F266&lt;&gt;"",1+MAX($B$22:B265),"")</f>
        <v/>
      </c>
      <c r="C266" s="66"/>
      <c r="D266" s="67" t="s">
        <v>116</v>
      </c>
      <c r="E266" s="23"/>
      <c r="F266" s="39"/>
      <c r="G266" s="17"/>
      <c r="H266" s="17">
        <f t="shared" si="57"/>
        <v>0</v>
      </c>
      <c r="I266" s="17">
        <f t="shared" si="55"/>
        <v>0</v>
      </c>
      <c r="J266" s="15"/>
      <c r="K266" s="10">
        <f t="shared" si="58"/>
        <v>0</v>
      </c>
      <c r="L266" s="10"/>
      <c r="M266" s="17"/>
      <c r="N266" s="17">
        <f t="shared" si="59"/>
        <v>0</v>
      </c>
      <c r="O266" s="17">
        <f t="shared" si="60"/>
        <v>0</v>
      </c>
      <c r="P266" s="17">
        <f t="shared" si="56"/>
        <v>0</v>
      </c>
      <c r="Q266" s="17">
        <f t="shared" si="61"/>
        <v>0</v>
      </c>
      <c r="R266" s="49"/>
    </row>
    <row r="267" spans="2:18" ht="27.6" x14ac:dyDescent="0.25">
      <c r="B267" s="48">
        <f>IF(F267&lt;&gt;"",1+MAX($B$22:B266),"")</f>
        <v>113</v>
      </c>
      <c r="C267" s="82" t="s">
        <v>339</v>
      </c>
      <c r="D267" s="8" t="s">
        <v>375</v>
      </c>
      <c r="E267" s="23" t="s">
        <v>87</v>
      </c>
      <c r="F267" s="39">
        <f>1432.16*4</f>
        <v>5728.64</v>
      </c>
      <c r="G267" s="17">
        <v>6.5</v>
      </c>
      <c r="H267" s="17">
        <f t="shared" si="57"/>
        <v>6.2725</v>
      </c>
      <c r="I267" s="17">
        <f t="shared" si="55"/>
        <v>35932.894400000005</v>
      </c>
      <c r="J267" s="15">
        <v>0.14299999999999999</v>
      </c>
      <c r="K267" s="10">
        <f t="shared" si="58"/>
        <v>819.19551999999999</v>
      </c>
      <c r="L267" s="88" t="s">
        <v>749</v>
      </c>
      <c r="M267" s="89">
        <v>49.5</v>
      </c>
      <c r="N267" s="17">
        <f t="shared" si="59"/>
        <v>68.210999999999999</v>
      </c>
      <c r="O267" s="17">
        <f t="shared" si="60"/>
        <v>9.7541729999999998</v>
      </c>
      <c r="P267" s="17">
        <f t="shared" si="56"/>
        <v>55878.145614720001</v>
      </c>
      <c r="Q267" s="17">
        <f t="shared" si="61"/>
        <v>91811.040014719998</v>
      </c>
      <c r="R267" s="49"/>
    </row>
    <row r="268" spans="2:18" x14ac:dyDescent="0.25">
      <c r="B268" s="48" t="str">
        <f>IF(F268&lt;&gt;"",1+MAX($B$22:B267),"")</f>
        <v/>
      </c>
      <c r="C268" s="52"/>
      <c r="D268" s="8"/>
      <c r="E268" s="23"/>
      <c r="F268" s="39"/>
      <c r="G268" s="17"/>
      <c r="H268" s="17">
        <f t="shared" si="57"/>
        <v>0</v>
      </c>
      <c r="I268" s="17">
        <f t="shared" si="55"/>
        <v>0</v>
      </c>
      <c r="J268" s="15"/>
      <c r="K268" s="10">
        <f t="shared" si="58"/>
        <v>0</v>
      </c>
      <c r="L268" s="10"/>
      <c r="M268" s="17"/>
      <c r="N268" s="17">
        <f t="shared" si="59"/>
        <v>0</v>
      </c>
      <c r="O268" s="17">
        <f t="shared" si="60"/>
        <v>0</v>
      </c>
      <c r="P268" s="17">
        <f t="shared" si="56"/>
        <v>0</v>
      </c>
      <c r="Q268" s="17">
        <f t="shared" si="61"/>
        <v>0</v>
      </c>
      <c r="R268" s="49"/>
    </row>
    <row r="269" spans="2:18" x14ac:dyDescent="0.25">
      <c r="B269" s="65" t="str">
        <f>IF(F269&lt;&gt;"",1+MAX($B$22:B268),"")</f>
        <v/>
      </c>
      <c r="C269" s="66"/>
      <c r="D269" s="67" t="s">
        <v>117</v>
      </c>
      <c r="E269" s="23"/>
      <c r="F269" s="39"/>
      <c r="G269" s="17"/>
      <c r="H269" s="17">
        <f t="shared" si="57"/>
        <v>0</v>
      </c>
      <c r="I269" s="17">
        <f t="shared" si="55"/>
        <v>0</v>
      </c>
      <c r="J269" s="15"/>
      <c r="K269" s="10">
        <f t="shared" si="58"/>
        <v>0</v>
      </c>
      <c r="L269" s="10"/>
      <c r="M269" s="17"/>
      <c r="N269" s="17">
        <f t="shared" si="59"/>
        <v>0</v>
      </c>
      <c r="O269" s="17">
        <f t="shared" si="60"/>
        <v>0</v>
      </c>
      <c r="P269" s="17">
        <f t="shared" si="56"/>
        <v>0</v>
      </c>
      <c r="Q269" s="17">
        <f t="shared" si="61"/>
        <v>0</v>
      </c>
      <c r="R269" s="49"/>
    </row>
    <row r="270" spans="2:18" x14ac:dyDescent="0.25">
      <c r="B270" s="48" t="str">
        <f>IF(F270&lt;&gt;"",1+MAX($B$22:B269),"")</f>
        <v/>
      </c>
      <c r="C270" s="52"/>
      <c r="D270" s="51"/>
      <c r="E270" s="23"/>
      <c r="F270" s="39"/>
      <c r="G270" s="17"/>
      <c r="H270" s="17">
        <f t="shared" si="57"/>
        <v>0</v>
      </c>
      <c r="I270" s="17">
        <f t="shared" si="55"/>
        <v>0</v>
      </c>
      <c r="J270" s="15"/>
      <c r="K270" s="10">
        <f t="shared" si="58"/>
        <v>0</v>
      </c>
      <c r="L270" s="10"/>
      <c r="M270" s="17"/>
      <c r="N270" s="17">
        <f t="shared" si="59"/>
        <v>0</v>
      </c>
      <c r="O270" s="17">
        <f t="shared" si="60"/>
        <v>0</v>
      </c>
      <c r="P270" s="17">
        <f t="shared" si="56"/>
        <v>0</v>
      </c>
      <c r="Q270" s="17">
        <f t="shared" si="61"/>
        <v>0</v>
      </c>
      <c r="R270" s="49"/>
    </row>
    <row r="271" spans="2:18" x14ac:dyDescent="0.25">
      <c r="B271" s="48" t="str">
        <f>IF(F271&lt;&gt;"",1+MAX($B$22:B270),"")</f>
        <v/>
      </c>
      <c r="C271" s="52"/>
      <c r="D271" s="51" t="s">
        <v>129</v>
      </c>
      <c r="E271" s="23"/>
      <c r="F271" s="39"/>
      <c r="G271" s="17"/>
      <c r="H271" s="17">
        <f t="shared" si="57"/>
        <v>0</v>
      </c>
      <c r="I271" s="17">
        <f t="shared" si="55"/>
        <v>0</v>
      </c>
      <c r="J271" s="15"/>
      <c r="K271" s="10">
        <f t="shared" si="58"/>
        <v>0</v>
      </c>
      <c r="L271" s="10"/>
      <c r="M271" s="17"/>
      <c r="N271" s="17">
        <f t="shared" si="59"/>
        <v>0</v>
      </c>
      <c r="O271" s="17">
        <f t="shared" si="60"/>
        <v>0</v>
      </c>
      <c r="P271" s="17">
        <f t="shared" si="56"/>
        <v>0</v>
      </c>
      <c r="Q271" s="17">
        <f t="shared" si="61"/>
        <v>0</v>
      </c>
      <c r="R271" s="49"/>
    </row>
    <row r="272" spans="2:18" ht="12.75" customHeight="1" x14ac:dyDescent="0.25">
      <c r="B272" s="48">
        <f>IF(F272&lt;&gt;"",1+MAX($B$22:B271),"")</f>
        <v>114</v>
      </c>
      <c r="C272" s="119" t="s">
        <v>339</v>
      </c>
      <c r="D272" s="8" t="s">
        <v>130</v>
      </c>
      <c r="E272" s="23" t="s">
        <v>87</v>
      </c>
      <c r="F272" s="39">
        <v>2789</v>
      </c>
      <c r="G272" s="17">
        <v>1.97</v>
      </c>
      <c r="H272" s="17">
        <f t="shared" si="57"/>
        <v>1.9010499999999999</v>
      </c>
      <c r="I272" s="17">
        <f t="shared" si="55"/>
        <v>5302.0284499999998</v>
      </c>
      <c r="J272" s="15">
        <v>6.5000000000000002E-2</v>
      </c>
      <c r="K272" s="10">
        <f t="shared" si="58"/>
        <v>181.285</v>
      </c>
      <c r="L272" s="88" t="s">
        <v>728</v>
      </c>
      <c r="M272" s="89">
        <v>53.15</v>
      </c>
      <c r="N272" s="17">
        <f t="shared" si="59"/>
        <v>73.24069999999999</v>
      </c>
      <c r="O272" s="17">
        <f t="shared" si="60"/>
        <v>4.7606454999999999</v>
      </c>
      <c r="P272" s="17">
        <f t="shared" si="56"/>
        <v>13277.4402995</v>
      </c>
      <c r="Q272" s="17">
        <f t="shared" si="61"/>
        <v>18579.4687495</v>
      </c>
      <c r="R272" s="49"/>
    </row>
    <row r="273" spans="2:18" x14ac:dyDescent="0.25">
      <c r="B273" s="48">
        <f>IF(F273&lt;&gt;"",1+MAX($B$22:B272),"")</f>
        <v>115</v>
      </c>
      <c r="C273" s="119"/>
      <c r="D273" s="73" t="s">
        <v>120</v>
      </c>
      <c r="E273" s="23" t="s">
        <v>107</v>
      </c>
      <c r="F273" s="39">
        <f>F272/32</f>
        <v>87.15625</v>
      </c>
      <c r="G273" s="85"/>
      <c r="H273" s="85">
        <f t="shared" si="57"/>
        <v>0</v>
      </c>
      <c r="I273" s="85">
        <f t="shared" si="55"/>
        <v>0</v>
      </c>
      <c r="J273" s="86"/>
      <c r="K273" s="87">
        <f t="shared" si="58"/>
        <v>0</v>
      </c>
      <c r="L273" s="87"/>
      <c r="M273" s="85"/>
      <c r="N273" s="85">
        <f t="shared" si="59"/>
        <v>0</v>
      </c>
      <c r="O273" s="85">
        <f t="shared" si="60"/>
        <v>0</v>
      </c>
      <c r="P273" s="85">
        <f t="shared" si="56"/>
        <v>0</v>
      </c>
      <c r="Q273" s="85">
        <f t="shared" si="61"/>
        <v>0</v>
      </c>
      <c r="R273" s="49"/>
    </row>
    <row r="274" spans="2:18" x14ac:dyDescent="0.25">
      <c r="B274" s="48">
        <f>IF(F274&lt;&gt;"",1+MAX($B$22:B273),"")</f>
        <v>116</v>
      </c>
      <c r="C274" s="119"/>
      <c r="D274" s="73" t="s">
        <v>121</v>
      </c>
      <c r="E274" s="23" t="s">
        <v>122</v>
      </c>
      <c r="F274" s="39">
        <f>F272*0.031</f>
        <v>86.459000000000003</v>
      </c>
      <c r="G274" s="85"/>
      <c r="H274" s="85">
        <f t="shared" si="57"/>
        <v>0</v>
      </c>
      <c r="I274" s="85">
        <f t="shared" si="55"/>
        <v>0</v>
      </c>
      <c r="J274" s="86"/>
      <c r="K274" s="87">
        <f t="shared" si="58"/>
        <v>0</v>
      </c>
      <c r="L274" s="87"/>
      <c r="M274" s="85"/>
      <c r="N274" s="85">
        <f t="shared" si="59"/>
        <v>0</v>
      </c>
      <c r="O274" s="85">
        <f t="shared" si="60"/>
        <v>0</v>
      </c>
      <c r="P274" s="85">
        <f t="shared" si="56"/>
        <v>0</v>
      </c>
      <c r="Q274" s="85">
        <f t="shared" si="61"/>
        <v>0</v>
      </c>
      <c r="R274" s="49"/>
    </row>
    <row r="275" spans="2:18" x14ac:dyDescent="0.25">
      <c r="B275" s="48">
        <f>IF(F275&lt;&gt;"",1+MAX($B$22:B274),"")</f>
        <v>117</v>
      </c>
      <c r="C275" s="119"/>
      <c r="D275" s="73" t="s">
        <v>376</v>
      </c>
      <c r="E275" s="23" t="s">
        <v>123</v>
      </c>
      <c r="F275" s="39">
        <f>F273*12/500</f>
        <v>2.0917500000000002</v>
      </c>
      <c r="G275" s="85"/>
      <c r="H275" s="85">
        <f t="shared" si="57"/>
        <v>0</v>
      </c>
      <c r="I275" s="85">
        <f t="shared" si="55"/>
        <v>0</v>
      </c>
      <c r="J275" s="86"/>
      <c r="K275" s="87">
        <f t="shared" si="58"/>
        <v>0</v>
      </c>
      <c r="L275" s="87"/>
      <c r="M275" s="85"/>
      <c r="N275" s="85">
        <f t="shared" si="59"/>
        <v>0</v>
      </c>
      <c r="O275" s="85">
        <f t="shared" si="60"/>
        <v>0</v>
      </c>
      <c r="P275" s="85">
        <f t="shared" si="56"/>
        <v>0</v>
      </c>
      <c r="Q275" s="85">
        <f t="shared" si="61"/>
        <v>0</v>
      </c>
      <c r="R275" s="49"/>
    </row>
    <row r="276" spans="2:18" x14ac:dyDescent="0.25">
      <c r="B276" s="48">
        <f>IF(F276&lt;&gt;"",1+MAX($B$22:B275),"")</f>
        <v>118</v>
      </c>
      <c r="C276" s="119"/>
      <c r="D276" s="73" t="s">
        <v>124</v>
      </c>
      <c r="E276" s="23" t="s">
        <v>125</v>
      </c>
      <c r="F276" s="39">
        <f>F273*48/280</f>
        <v>14.941071428571428</v>
      </c>
      <c r="G276" s="85"/>
      <c r="H276" s="85">
        <f t="shared" si="57"/>
        <v>0</v>
      </c>
      <c r="I276" s="85">
        <f t="shared" si="55"/>
        <v>0</v>
      </c>
      <c r="J276" s="86"/>
      <c r="K276" s="87">
        <f t="shared" si="58"/>
        <v>0</v>
      </c>
      <c r="L276" s="87"/>
      <c r="M276" s="85"/>
      <c r="N276" s="85">
        <f t="shared" si="59"/>
        <v>0</v>
      </c>
      <c r="O276" s="85">
        <f t="shared" si="60"/>
        <v>0</v>
      </c>
      <c r="P276" s="85">
        <f t="shared" si="56"/>
        <v>0</v>
      </c>
      <c r="Q276" s="85">
        <f t="shared" si="61"/>
        <v>0</v>
      </c>
      <c r="R276" s="49"/>
    </row>
    <row r="277" spans="2:18" x14ac:dyDescent="0.25">
      <c r="B277" s="48">
        <f>IF(F277&lt;&gt;"",1+MAX($B$22:B276),"")</f>
        <v>119</v>
      </c>
      <c r="C277" s="119"/>
      <c r="D277" s="73" t="s">
        <v>126</v>
      </c>
      <c r="E277" s="23" t="s">
        <v>125</v>
      </c>
      <c r="F277" s="39">
        <f>F272*0.53</f>
        <v>1478.17</v>
      </c>
      <c r="G277" s="85"/>
      <c r="H277" s="85">
        <f t="shared" si="57"/>
        <v>0</v>
      </c>
      <c r="I277" s="85">
        <f t="shared" si="55"/>
        <v>0</v>
      </c>
      <c r="J277" s="86"/>
      <c r="K277" s="87">
        <f t="shared" si="58"/>
        <v>0</v>
      </c>
      <c r="L277" s="87"/>
      <c r="M277" s="85"/>
      <c r="N277" s="85">
        <f t="shared" si="59"/>
        <v>0</v>
      </c>
      <c r="O277" s="85">
        <f t="shared" si="60"/>
        <v>0</v>
      </c>
      <c r="P277" s="85">
        <f t="shared" si="56"/>
        <v>0</v>
      </c>
      <c r="Q277" s="85">
        <f t="shared" si="61"/>
        <v>0</v>
      </c>
      <c r="R277" s="49"/>
    </row>
    <row r="278" spans="2:18" x14ac:dyDescent="0.25">
      <c r="B278" s="48" t="str">
        <f>IF(F278&lt;&gt;"",1+MAX($B$22:B277),"")</f>
        <v/>
      </c>
      <c r="C278" s="52"/>
      <c r="D278" s="73"/>
      <c r="E278" s="23"/>
      <c r="F278" s="39"/>
      <c r="G278" s="17"/>
      <c r="H278" s="17">
        <f t="shared" si="57"/>
        <v>0</v>
      </c>
      <c r="I278" s="17">
        <f t="shared" si="55"/>
        <v>0</v>
      </c>
      <c r="J278" s="15"/>
      <c r="K278" s="10">
        <f t="shared" si="58"/>
        <v>0</v>
      </c>
      <c r="L278" s="10"/>
      <c r="M278" s="17"/>
      <c r="N278" s="17">
        <f t="shared" si="59"/>
        <v>0</v>
      </c>
      <c r="O278" s="17">
        <f t="shared" si="60"/>
        <v>0</v>
      </c>
      <c r="P278" s="17">
        <f t="shared" si="56"/>
        <v>0</v>
      </c>
      <c r="Q278" s="17">
        <f t="shared" si="61"/>
        <v>0</v>
      </c>
      <c r="R278" s="49"/>
    </row>
    <row r="279" spans="2:18" x14ac:dyDescent="0.25">
      <c r="B279" s="48" t="str">
        <f>IF(F279&lt;&gt;"",1+MAX($B$22:B278),"")</f>
        <v/>
      </c>
      <c r="C279" s="52"/>
      <c r="D279" s="51" t="s">
        <v>118</v>
      </c>
      <c r="E279" s="23"/>
      <c r="F279" s="39"/>
      <c r="G279" s="17"/>
      <c r="H279" s="17">
        <f t="shared" si="57"/>
        <v>0</v>
      </c>
      <c r="I279" s="17">
        <f t="shared" si="55"/>
        <v>0</v>
      </c>
      <c r="J279" s="15"/>
      <c r="K279" s="10">
        <f t="shared" si="58"/>
        <v>0</v>
      </c>
      <c r="L279" s="10"/>
      <c r="M279" s="17"/>
      <c r="N279" s="17">
        <f t="shared" si="59"/>
        <v>0</v>
      </c>
      <c r="O279" s="17">
        <f t="shared" si="60"/>
        <v>0</v>
      </c>
      <c r="P279" s="17">
        <f t="shared" si="56"/>
        <v>0</v>
      </c>
      <c r="Q279" s="17">
        <f t="shared" si="61"/>
        <v>0</v>
      </c>
      <c r="R279" s="49"/>
    </row>
    <row r="280" spans="2:18" x14ac:dyDescent="0.25">
      <c r="B280" s="48">
        <f>IF(F280&lt;&gt;"",1+MAX($B$22:B279),"")</f>
        <v>120</v>
      </c>
      <c r="C280" s="119" t="s">
        <v>306</v>
      </c>
      <c r="D280" s="8" t="s">
        <v>119</v>
      </c>
      <c r="E280" s="23" t="s">
        <v>87</v>
      </c>
      <c r="F280" s="39">
        <f>104196.8993-10028</f>
        <v>94168.899300000005</v>
      </c>
      <c r="G280" s="17">
        <v>0.99</v>
      </c>
      <c r="H280" s="17">
        <f t="shared" si="57"/>
        <v>0.95534999999999992</v>
      </c>
      <c r="I280" s="17">
        <f t="shared" ref="I280:I322" si="62">F280*H280</f>
        <v>89964.257946254991</v>
      </c>
      <c r="J280" s="15">
        <v>3.6999999999999998E-2</v>
      </c>
      <c r="K280" s="10">
        <f t="shared" si="58"/>
        <v>3484.2492741000001</v>
      </c>
      <c r="L280" s="88" t="s">
        <v>728</v>
      </c>
      <c r="M280" s="89">
        <v>53.15</v>
      </c>
      <c r="N280" s="17">
        <f t="shared" si="59"/>
        <v>73.24069999999999</v>
      </c>
      <c r="O280" s="17">
        <f t="shared" si="60"/>
        <v>2.7099058999999994</v>
      </c>
      <c r="P280" s="17">
        <f t="shared" ref="P280:P322" si="63">F280*O280</f>
        <v>255188.85580957582</v>
      </c>
      <c r="Q280" s="17">
        <f t="shared" si="61"/>
        <v>345153.1137558308</v>
      </c>
      <c r="R280" s="49"/>
    </row>
    <row r="281" spans="2:18" x14ac:dyDescent="0.25">
      <c r="B281" s="48">
        <f>IF(F281&lt;&gt;"",1+MAX($B$22:B280),"")</f>
        <v>121</v>
      </c>
      <c r="C281" s="119"/>
      <c r="D281" s="73" t="s">
        <v>120</v>
      </c>
      <c r="E281" s="23" t="s">
        <v>107</v>
      </c>
      <c r="F281" s="39">
        <f>F280/32</f>
        <v>2942.7781031250001</v>
      </c>
      <c r="G281" s="85"/>
      <c r="H281" s="85">
        <f t="shared" si="57"/>
        <v>0</v>
      </c>
      <c r="I281" s="85">
        <f t="shared" si="62"/>
        <v>0</v>
      </c>
      <c r="J281" s="86"/>
      <c r="K281" s="87">
        <f t="shared" si="58"/>
        <v>0</v>
      </c>
      <c r="L281" s="87"/>
      <c r="M281" s="85"/>
      <c r="N281" s="85">
        <f t="shared" si="59"/>
        <v>0</v>
      </c>
      <c r="O281" s="85">
        <f t="shared" si="60"/>
        <v>0</v>
      </c>
      <c r="P281" s="85">
        <f t="shared" si="63"/>
        <v>0</v>
      </c>
      <c r="Q281" s="85">
        <f t="shared" si="61"/>
        <v>0</v>
      </c>
      <c r="R281" s="49"/>
    </row>
    <row r="282" spans="2:18" x14ac:dyDescent="0.25">
      <c r="B282" s="48">
        <f>IF(F282&lt;&gt;"",1+MAX($B$22:B281),"")</f>
        <v>122</v>
      </c>
      <c r="C282" s="119"/>
      <c r="D282" s="73" t="s">
        <v>121</v>
      </c>
      <c r="E282" s="23" t="s">
        <v>122</v>
      </c>
      <c r="F282" s="39">
        <f>F280*0.031</f>
        <v>2919.2358783</v>
      </c>
      <c r="G282" s="85"/>
      <c r="H282" s="85">
        <f t="shared" si="57"/>
        <v>0</v>
      </c>
      <c r="I282" s="85">
        <f t="shared" si="62"/>
        <v>0</v>
      </c>
      <c r="J282" s="86"/>
      <c r="K282" s="87">
        <f t="shared" si="58"/>
        <v>0</v>
      </c>
      <c r="L282" s="87"/>
      <c r="M282" s="85"/>
      <c r="N282" s="85">
        <f t="shared" si="59"/>
        <v>0</v>
      </c>
      <c r="O282" s="85">
        <f t="shared" si="60"/>
        <v>0</v>
      </c>
      <c r="P282" s="85">
        <f t="shared" si="63"/>
        <v>0</v>
      </c>
      <c r="Q282" s="85">
        <f t="shared" si="61"/>
        <v>0</v>
      </c>
      <c r="R282" s="49"/>
    </row>
    <row r="283" spans="2:18" x14ac:dyDescent="0.25">
      <c r="B283" s="48">
        <f>IF(F283&lt;&gt;"",1+MAX($B$22:B282),"")</f>
        <v>123</v>
      </c>
      <c r="C283" s="119"/>
      <c r="D283" s="73" t="s">
        <v>376</v>
      </c>
      <c r="E283" s="23" t="s">
        <v>123</v>
      </c>
      <c r="F283" s="39">
        <f>F281*12/500</f>
        <v>70.626674475000002</v>
      </c>
      <c r="G283" s="85"/>
      <c r="H283" s="85">
        <f t="shared" si="57"/>
        <v>0</v>
      </c>
      <c r="I283" s="85">
        <f t="shared" si="62"/>
        <v>0</v>
      </c>
      <c r="J283" s="86"/>
      <c r="K283" s="87">
        <f t="shared" si="58"/>
        <v>0</v>
      </c>
      <c r="L283" s="87"/>
      <c r="M283" s="85"/>
      <c r="N283" s="85">
        <f t="shared" si="59"/>
        <v>0</v>
      </c>
      <c r="O283" s="85">
        <f t="shared" si="60"/>
        <v>0</v>
      </c>
      <c r="P283" s="85">
        <f t="shared" si="63"/>
        <v>0</v>
      </c>
      <c r="Q283" s="85">
        <f t="shared" si="61"/>
        <v>0</v>
      </c>
      <c r="R283" s="49"/>
    </row>
    <row r="284" spans="2:18" x14ac:dyDescent="0.25">
      <c r="B284" s="48">
        <f>IF(F284&lt;&gt;"",1+MAX($B$22:B283),"")</f>
        <v>124</v>
      </c>
      <c r="C284" s="119"/>
      <c r="D284" s="73" t="s">
        <v>124</v>
      </c>
      <c r="E284" s="23" t="s">
        <v>125</v>
      </c>
      <c r="F284" s="39">
        <f>F281*48/280</f>
        <v>504.47624625000003</v>
      </c>
      <c r="G284" s="85"/>
      <c r="H284" s="85">
        <f t="shared" si="57"/>
        <v>0</v>
      </c>
      <c r="I284" s="85">
        <f t="shared" si="62"/>
        <v>0</v>
      </c>
      <c r="J284" s="86"/>
      <c r="K284" s="87">
        <f t="shared" si="58"/>
        <v>0</v>
      </c>
      <c r="L284" s="87"/>
      <c r="M284" s="85"/>
      <c r="N284" s="85">
        <f t="shared" si="59"/>
        <v>0</v>
      </c>
      <c r="O284" s="85">
        <f t="shared" si="60"/>
        <v>0</v>
      </c>
      <c r="P284" s="85">
        <f t="shared" si="63"/>
        <v>0</v>
      </c>
      <c r="Q284" s="85">
        <f t="shared" si="61"/>
        <v>0</v>
      </c>
      <c r="R284" s="49"/>
    </row>
    <row r="285" spans="2:18" x14ac:dyDescent="0.25">
      <c r="B285" s="48">
        <f>IF(F285&lt;&gt;"",1+MAX($B$22:B284),"")</f>
        <v>125</v>
      </c>
      <c r="C285" s="119"/>
      <c r="D285" s="73" t="s">
        <v>126</v>
      </c>
      <c r="E285" s="23" t="s">
        <v>125</v>
      </c>
      <c r="F285" s="39">
        <f>F280*0.53</f>
        <v>49909.516629000005</v>
      </c>
      <c r="G285" s="85"/>
      <c r="H285" s="85">
        <f t="shared" si="57"/>
        <v>0</v>
      </c>
      <c r="I285" s="85">
        <f t="shared" si="62"/>
        <v>0</v>
      </c>
      <c r="J285" s="86"/>
      <c r="K285" s="87">
        <f t="shared" si="58"/>
        <v>0</v>
      </c>
      <c r="L285" s="87"/>
      <c r="M285" s="85"/>
      <c r="N285" s="85">
        <f t="shared" si="59"/>
        <v>0</v>
      </c>
      <c r="O285" s="85">
        <f t="shared" si="60"/>
        <v>0</v>
      </c>
      <c r="P285" s="85">
        <f t="shared" si="63"/>
        <v>0</v>
      </c>
      <c r="Q285" s="85">
        <f t="shared" si="61"/>
        <v>0</v>
      </c>
      <c r="R285" s="49"/>
    </row>
    <row r="286" spans="2:18" x14ac:dyDescent="0.25">
      <c r="B286" s="48" t="str">
        <f>IF(F286&lt;&gt;"",1+MAX($B$22:B285),"")</f>
        <v/>
      </c>
      <c r="C286" s="52"/>
      <c r="D286" s="8"/>
      <c r="E286" s="23"/>
      <c r="F286" s="39"/>
      <c r="G286" s="17"/>
      <c r="H286" s="17">
        <f t="shared" si="57"/>
        <v>0</v>
      </c>
      <c r="I286" s="17">
        <f t="shared" si="62"/>
        <v>0</v>
      </c>
      <c r="J286" s="15"/>
      <c r="K286" s="10">
        <f t="shared" si="58"/>
        <v>0</v>
      </c>
      <c r="L286" s="10"/>
      <c r="M286" s="17"/>
      <c r="N286" s="17">
        <f t="shared" si="59"/>
        <v>0</v>
      </c>
      <c r="O286" s="17">
        <f t="shared" si="60"/>
        <v>0</v>
      </c>
      <c r="P286" s="17">
        <f t="shared" si="63"/>
        <v>0</v>
      </c>
      <c r="Q286" s="17">
        <f t="shared" si="61"/>
        <v>0</v>
      </c>
      <c r="R286" s="49"/>
    </row>
    <row r="287" spans="2:18" x14ac:dyDescent="0.25">
      <c r="B287" s="48">
        <f>IF(F287&lt;&gt;"",1+MAX($B$22:B286),"")</f>
        <v>126</v>
      </c>
      <c r="C287" s="119" t="s">
        <v>306</v>
      </c>
      <c r="D287" s="8" t="s">
        <v>127</v>
      </c>
      <c r="E287" s="23" t="s">
        <v>87</v>
      </c>
      <c r="F287" s="39">
        <f>15758-5730</f>
        <v>10028</v>
      </c>
      <c r="G287" s="17">
        <v>1.1100000000000001</v>
      </c>
      <c r="H287" s="17">
        <f t="shared" si="57"/>
        <v>1.07115</v>
      </c>
      <c r="I287" s="17">
        <f t="shared" si="62"/>
        <v>10741.492200000001</v>
      </c>
      <c r="J287" s="15">
        <v>3.6999999999999998E-2</v>
      </c>
      <c r="K287" s="10">
        <f t="shared" si="58"/>
        <v>371.036</v>
      </c>
      <c r="L287" s="88" t="s">
        <v>728</v>
      </c>
      <c r="M287" s="89">
        <v>53.15</v>
      </c>
      <c r="N287" s="17">
        <f t="shared" si="59"/>
        <v>73.24069999999999</v>
      </c>
      <c r="O287" s="17">
        <f t="shared" si="60"/>
        <v>2.7099058999999994</v>
      </c>
      <c r="P287" s="17">
        <f t="shared" si="63"/>
        <v>27174.936365199996</v>
      </c>
      <c r="Q287" s="17">
        <f t="shared" si="61"/>
        <v>37916.428565199996</v>
      </c>
      <c r="R287" s="49"/>
    </row>
    <row r="288" spans="2:18" x14ac:dyDescent="0.25">
      <c r="B288" s="48">
        <f>IF(F288&lt;&gt;"",1+MAX($B$22:B287),"")</f>
        <v>127</v>
      </c>
      <c r="C288" s="119"/>
      <c r="D288" s="73" t="s">
        <v>120</v>
      </c>
      <c r="E288" s="23" t="s">
        <v>107</v>
      </c>
      <c r="F288" s="39">
        <f>F287/32</f>
        <v>313.375</v>
      </c>
      <c r="G288" s="85"/>
      <c r="H288" s="85">
        <f t="shared" si="57"/>
        <v>0</v>
      </c>
      <c r="I288" s="85">
        <f t="shared" si="62"/>
        <v>0</v>
      </c>
      <c r="J288" s="86"/>
      <c r="K288" s="87">
        <f t="shared" si="58"/>
        <v>0</v>
      </c>
      <c r="L288" s="87"/>
      <c r="M288" s="85"/>
      <c r="N288" s="85">
        <f t="shared" si="59"/>
        <v>0</v>
      </c>
      <c r="O288" s="85">
        <f t="shared" si="60"/>
        <v>0</v>
      </c>
      <c r="P288" s="85">
        <f t="shared" si="63"/>
        <v>0</v>
      </c>
      <c r="Q288" s="85">
        <f t="shared" si="61"/>
        <v>0</v>
      </c>
      <c r="R288" s="49"/>
    </row>
    <row r="289" spans="2:18" x14ac:dyDescent="0.25">
      <c r="B289" s="48">
        <f>IF(F289&lt;&gt;"",1+MAX($B$22:B288),"")</f>
        <v>128</v>
      </c>
      <c r="C289" s="119"/>
      <c r="D289" s="73" t="s">
        <v>121</v>
      </c>
      <c r="E289" s="23" t="s">
        <v>122</v>
      </c>
      <c r="F289" s="39">
        <f>F287*0.031</f>
        <v>310.86799999999999</v>
      </c>
      <c r="G289" s="85"/>
      <c r="H289" s="85">
        <f t="shared" si="57"/>
        <v>0</v>
      </c>
      <c r="I289" s="85">
        <f t="shared" si="62"/>
        <v>0</v>
      </c>
      <c r="J289" s="86"/>
      <c r="K289" s="87">
        <f t="shared" si="58"/>
        <v>0</v>
      </c>
      <c r="L289" s="87"/>
      <c r="M289" s="85"/>
      <c r="N289" s="85">
        <f t="shared" si="59"/>
        <v>0</v>
      </c>
      <c r="O289" s="85">
        <f t="shared" si="60"/>
        <v>0</v>
      </c>
      <c r="P289" s="85">
        <f t="shared" si="63"/>
        <v>0</v>
      </c>
      <c r="Q289" s="85">
        <f t="shared" si="61"/>
        <v>0</v>
      </c>
      <c r="R289" s="49"/>
    </row>
    <row r="290" spans="2:18" x14ac:dyDescent="0.25">
      <c r="B290" s="48">
        <f>IF(F290&lt;&gt;"",1+MAX($B$22:B289),"")</f>
        <v>129</v>
      </c>
      <c r="C290" s="119"/>
      <c r="D290" s="73" t="s">
        <v>376</v>
      </c>
      <c r="E290" s="23" t="s">
        <v>123</v>
      </c>
      <c r="F290" s="39">
        <f>F288*12/500</f>
        <v>7.5209999999999999</v>
      </c>
      <c r="G290" s="85"/>
      <c r="H290" s="85">
        <f t="shared" si="57"/>
        <v>0</v>
      </c>
      <c r="I290" s="85">
        <f t="shared" si="62"/>
        <v>0</v>
      </c>
      <c r="J290" s="86"/>
      <c r="K290" s="87">
        <f t="shared" si="58"/>
        <v>0</v>
      </c>
      <c r="L290" s="87"/>
      <c r="M290" s="85"/>
      <c r="N290" s="85">
        <f t="shared" si="59"/>
        <v>0</v>
      </c>
      <c r="O290" s="85">
        <f t="shared" si="60"/>
        <v>0</v>
      </c>
      <c r="P290" s="85">
        <f t="shared" si="63"/>
        <v>0</v>
      </c>
      <c r="Q290" s="85">
        <f t="shared" si="61"/>
        <v>0</v>
      </c>
      <c r="R290" s="49"/>
    </row>
    <row r="291" spans="2:18" x14ac:dyDescent="0.25">
      <c r="B291" s="48">
        <f>IF(F291&lt;&gt;"",1+MAX($B$22:B290),"")</f>
        <v>130</v>
      </c>
      <c r="C291" s="119"/>
      <c r="D291" s="73" t="s">
        <v>124</v>
      </c>
      <c r="E291" s="23" t="s">
        <v>125</v>
      </c>
      <c r="F291" s="39">
        <f>F288*48/280</f>
        <v>53.721428571428568</v>
      </c>
      <c r="G291" s="85"/>
      <c r="H291" s="85">
        <f t="shared" si="57"/>
        <v>0</v>
      </c>
      <c r="I291" s="85">
        <f t="shared" si="62"/>
        <v>0</v>
      </c>
      <c r="J291" s="86"/>
      <c r="K291" s="87">
        <f t="shared" si="58"/>
        <v>0</v>
      </c>
      <c r="L291" s="87"/>
      <c r="M291" s="85"/>
      <c r="N291" s="85">
        <f t="shared" si="59"/>
        <v>0</v>
      </c>
      <c r="O291" s="85">
        <f t="shared" si="60"/>
        <v>0</v>
      </c>
      <c r="P291" s="85">
        <f t="shared" si="63"/>
        <v>0</v>
      </c>
      <c r="Q291" s="85">
        <f t="shared" si="61"/>
        <v>0</v>
      </c>
      <c r="R291" s="49"/>
    </row>
    <row r="292" spans="2:18" x14ac:dyDescent="0.25">
      <c r="B292" s="48">
        <f>IF(F292&lt;&gt;"",1+MAX($B$22:B291),"")</f>
        <v>131</v>
      </c>
      <c r="C292" s="119"/>
      <c r="D292" s="73" t="s">
        <v>126</v>
      </c>
      <c r="E292" s="23" t="s">
        <v>125</v>
      </c>
      <c r="F292" s="39">
        <f>F287*0.53</f>
        <v>5314.84</v>
      </c>
      <c r="G292" s="85"/>
      <c r="H292" s="85">
        <f t="shared" si="57"/>
        <v>0</v>
      </c>
      <c r="I292" s="85">
        <f t="shared" si="62"/>
        <v>0</v>
      </c>
      <c r="J292" s="86"/>
      <c r="K292" s="87">
        <f t="shared" si="58"/>
        <v>0</v>
      </c>
      <c r="L292" s="87"/>
      <c r="M292" s="85"/>
      <c r="N292" s="85">
        <f t="shared" si="59"/>
        <v>0</v>
      </c>
      <c r="O292" s="85">
        <f t="shared" si="60"/>
        <v>0</v>
      </c>
      <c r="P292" s="85">
        <f t="shared" si="63"/>
        <v>0</v>
      </c>
      <c r="Q292" s="85">
        <f t="shared" si="61"/>
        <v>0</v>
      </c>
      <c r="R292" s="49"/>
    </row>
    <row r="293" spans="2:18" x14ac:dyDescent="0.25">
      <c r="B293" s="48" t="str">
        <f>IF(F293&lt;&gt;"",1+MAX($B$22:B292),"")</f>
        <v/>
      </c>
      <c r="C293" s="52"/>
      <c r="D293" s="8"/>
      <c r="E293" s="23"/>
      <c r="F293" s="39"/>
      <c r="G293" s="17"/>
      <c r="H293" s="17">
        <f t="shared" si="57"/>
        <v>0</v>
      </c>
      <c r="I293" s="17">
        <f t="shared" si="62"/>
        <v>0</v>
      </c>
      <c r="J293" s="15"/>
      <c r="K293" s="10">
        <f t="shared" si="58"/>
        <v>0</v>
      </c>
      <c r="L293" s="10"/>
      <c r="M293" s="17"/>
      <c r="N293" s="17">
        <f t="shared" si="59"/>
        <v>0</v>
      </c>
      <c r="O293" s="17">
        <f t="shared" si="60"/>
        <v>0</v>
      </c>
      <c r="P293" s="17">
        <f t="shared" si="63"/>
        <v>0</v>
      </c>
      <c r="Q293" s="17">
        <f t="shared" si="61"/>
        <v>0</v>
      </c>
      <c r="R293" s="49"/>
    </row>
    <row r="294" spans="2:18" x14ac:dyDescent="0.25">
      <c r="B294" s="48">
        <f>IF(F294&lt;&gt;"",1+MAX($B$22:B293),"")</f>
        <v>132</v>
      </c>
      <c r="C294" s="119" t="s">
        <v>306</v>
      </c>
      <c r="D294" s="8" t="s">
        <v>128</v>
      </c>
      <c r="E294" s="23" t="s">
        <v>87</v>
      </c>
      <c r="F294" s="39">
        <v>5730</v>
      </c>
      <c r="G294" s="17">
        <v>1.1100000000000001</v>
      </c>
      <c r="H294" s="17">
        <f t="shared" si="57"/>
        <v>1.07115</v>
      </c>
      <c r="I294" s="17">
        <f t="shared" si="62"/>
        <v>6137.6895000000004</v>
      </c>
      <c r="J294" s="15">
        <v>3.6999999999999998E-2</v>
      </c>
      <c r="K294" s="10">
        <f t="shared" si="58"/>
        <v>212.01</v>
      </c>
      <c r="L294" s="88" t="s">
        <v>728</v>
      </c>
      <c r="M294" s="89">
        <v>53.15</v>
      </c>
      <c r="N294" s="17">
        <f t="shared" si="59"/>
        <v>73.24069999999999</v>
      </c>
      <c r="O294" s="17">
        <f t="shared" si="60"/>
        <v>2.7099058999999994</v>
      </c>
      <c r="P294" s="17">
        <f t="shared" si="63"/>
        <v>15527.760806999997</v>
      </c>
      <c r="Q294" s="17">
        <f t="shared" si="61"/>
        <v>21665.450306999999</v>
      </c>
      <c r="R294" s="49"/>
    </row>
    <row r="295" spans="2:18" x14ac:dyDescent="0.25">
      <c r="B295" s="48">
        <f>IF(F295&lt;&gt;"",1+MAX($B$22:B294),"")</f>
        <v>133</v>
      </c>
      <c r="C295" s="119"/>
      <c r="D295" s="73" t="s">
        <v>120</v>
      </c>
      <c r="E295" s="23" t="s">
        <v>107</v>
      </c>
      <c r="F295" s="39">
        <f>F294/32</f>
        <v>179.0625</v>
      </c>
      <c r="G295" s="85"/>
      <c r="H295" s="85">
        <f t="shared" si="57"/>
        <v>0</v>
      </c>
      <c r="I295" s="85">
        <f t="shared" si="62"/>
        <v>0</v>
      </c>
      <c r="J295" s="86"/>
      <c r="K295" s="87">
        <f t="shared" si="58"/>
        <v>0</v>
      </c>
      <c r="L295" s="87"/>
      <c r="M295" s="85"/>
      <c r="N295" s="85">
        <f t="shared" si="59"/>
        <v>0</v>
      </c>
      <c r="O295" s="85">
        <f t="shared" si="60"/>
        <v>0</v>
      </c>
      <c r="P295" s="85">
        <f t="shared" si="63"/>
        <v>0</v>
      </c>
      <c r="Q295" s="85">
        <f t="shared" si="61"/>
        <v>0</v>
      </c>
      <c r="R295" s="49"/>
    </row>
    <row r="296" spans="2:18" x14ac:dyDescent="0.25">
      <c r="B296" s="48">
        <f>IF(F296&lt;&gt;"",1+MAX($B$22:B295),"")</f>
        <v>134</v>
      </c>
      <c r="C296" s="119"/>
      <c r="D296" s="73" t="s">
        <v>121</v>
      </c>
      <c r="E296" s="23" t="s">
        <v>122</v>
      </c>
      <c r="F296" s="39">
        <f>F294*0.031</f>
        <v>177.63</v>
      </c>
      <c r="G296" s="85"/>
      <c r="H296" s="85">
        <f t="shared" si="57"/>
        <v>0</v>
      </c>
      <c r="I296" s="85">
        <f t="shared" si="62"/>
        <v>0</v>
      </c>
      <c r="J296" s="86"/>
      <c r="K296" s="87">
        <f t="shared" si="58"/>
        <v>0</v>
      </c>
      <c r="L296" s="87"/>
      <c r="M296" s="85"/>
      <c r="N296" s="85">
        <f t="shared" si="59"/>
        <v>0</v>
      </c>
      <c r="O296" s="85">
        <f t="shared" si="60"/>
        <v>0</v>
      </c>
      <c r="P296" s="85">
        <f t="shared" si="63"/>
        <v>0</v>
      </c>
      <c r="Q296" s="85">
        <f t="shared" si="61"/>
        <v>0</v>
      </c>
      <c r="R296" s="49"/>
    </row>
    <row r="297" spans="2:18" x14ac:dyDescent="0.25">
      <c r="B297" s="48">
        <f>IF(F297&lt;&gt;"",1+MAX($B$22:B296),"")</f>
        <v>135</v>
      </c>
      <c r="C297" s="119"/>
      <c r="D297" s="73" t="s">
        <v>376</v>
      </c>
      <c r="E297" s="23" t="s">
        <v>123</v>
      </c>
      <c r="F297" s="39">
        <f>F295*12/500</f>
        <v>4.2975000000000003</v>
      </c>
      <c r="G297" s="85"/>
      <c r="H297" s="85">
        <f t="shared" si="57"/>
        <v>0</v>
      </c>
      <c r="I297" s="85">
        <f t="shared" si="62"/>
        <v>0</v>
      </c>
      <c r="J297" s="86"/>
      <c r="K297" s="87">
        <f t="shared" si="58"/>
        <v>0</v>
      </c>
      <c r="L297" s="87"/>
      <c r="M297" s="85"/>
      <c r="N297" s="85">
        <f t="shared" si="59"/>
        <v>0</v>
      </c>
      <c r="O297" s="85">
        <f t="shared" si="60"/>
        <v>0</v>
      </c>
      <c r="P297" s="85">
        <f t="shared" si="63"/>
        <v>0</v>
      </c>
      <c r="Q297" s="85">
        <f t="shared" si="61"/>
        <v>0</v>
      </c>
      <c r="R297" s="49"/>
    </row>
    <row r="298" spans="2:18" x14ac:dyDescent="0.25">
      <c r="B298" s="48">
        <f>IF(F298&lt;&gt;"",1+MAX($B$22:B297),"")</f>
        <v>136</v>
      </c>
      <c r="C298" s="119"/>
      <c r="D298" s="73" t="s">
        <v>124</v>
      </c>
      <c r="E298" s="23" t="s">
        <v>125</v>
      </c>
      <c r="F298" s="39">
        <f>F295*48/280</f>
        <v>30.696428571428573</v>
      </c>
      <c r="G298" s="85"/>
      <c r="H298" s="85">
        <f t="shared" si="57"/>
        <v>0</v>
      </c>
      <c r="I298" s="85">
        <f t="shared" si="62"/>
        <v>0</v>
      </c>
      <c r="J298" s="86"/>
      <c r="K298" s="87">
        <f t="shared" si="58"/>
        <v>0</v>
      </c>
      <c r="L298" s="87"/>
      <c r="M298" s="85"/>
      <c r="N298" s="85">
        <f t="shared" si="59"/>
        <v>0</v>
      </c>
      <c r="O298" s="85">
        <f t="shared" si="60"/>
        <v>0</v>
      </c>
      <c r="P298" s="85">
        <f t="shared" si="63"/>
        <v>0</v>
      </c>
      <c r="Q298" s="85">
        <f t="shared" si="61"/>
        <v>0</v>
      </c>
      <c r="R298" s="49"/>
    </row>
    <row r="299" spans="2:18" x14ac:dyDescent="0.25">
      <c r="B299" s="48">
        <f>IF(F299&lt;&gt;"",1+MAX($B$22:B298),"")</f>
        <v>137</v>
      </c>
      <c r="C299" s="119"/>
      <c r="D299" s="73" t="s">
        <v>126</v>
      </c>
      <c r="E299" s="23" t="s">
        <v>125</v>
      </c>
      <c r="F299" s="39">
        <f>F294*0.53</f>
        <v>3036.9</v>
      </c>
      <c r="G299" s="85"/>
      <c r="H299" s="85">
        <f t="shared" si="57"/>
        <v>0</v>
      </c>
      <c r="I299" s="85">
        <f t="shared" si="62"/>
        <v>0</v>
      </c>
      <c r="J299" s="86"/>
      <c r="K299" s="87">
        <f t="shared" si="58"/>
        <v>0</v>
      </c>
      <c r="L299" s="87"/>
      <c r="M299" s="85"/>
      <c r="N299" s="85">
        <f t="shared" si="59"/>
        <v>0</v>
      </c>
      <c r="O299" s="85">
        <f t="shared" si="60"/>
        <v>0</v>
      </c>
      <c r="P299" s="85">
        <f t="shared" si="63"/>
        <v>0</v>
      </c>
      <c r="Q299" s="85">
        <f t="shared" si="61"/>
        <v>0</v>
      </c>
      <c r="R299" s="49"/>
    </row>
    <row r="300" spans="2:18" x14ac:dyDescent="0.25">
      <c r="B300" s="48" t="str">
        <f>IF(F300&lt;&gt;"",1+MAX($B$22:B299),"")</f>
        <v/>
      </c>
      <c r="C300" s="52"/>
      <c r="D300" s="8"/>
      <c r="E300" s="23"/>
      <c r="F300" s="39"/>
      <c r="G300" s="17"/>
      <c r="H300" s="17">
        <f t="shared" si="57"/>
        <v>0</v>
      </c>
      <c r="I300" s="17">
        <f t="shared" si="62"/>
        <v>0</v>
      </c>
      <c r="J300" s="15"/>
      <c r="K300" s="10">
        <f t="shared" si="58"/>
        <v>0</v>
      </c>
      <c r="L300" s="10"/>
      <c r="M300" s="17"/>
      <c r="N300" s="17">
        <f t="shared" si="59"/>
        <v>0</v>
      </c>
      <c r="O300" s="17">
        <f t="shared" si="60"/>
        <v>0</v>
      </c>
      <c r="P300" s="17">
        <f t="shared" si="63"/>
        <v>0</v>
      </c>
      <c r="Q300" s="17">
        <f t="shared" si="61"/>
        <v>0</v>
      </c>
      <c r="R300" s="49"/>
    </row>
    <row r="301" spans="2:18" x14ac:dyDescent="0.25">
      <c r="B301" s="48" t="str">
        <f>IF(F301&lt;&gt;"",1+MAX($B$22:B300),"")</f>
        <v/>
      </c>
      <c r="C301" s="52"/>
      <c r="D301" s="73"/>
      <c r="E301" s="23"/>
      <c r="F301" s="39"/>
      <c r="G301" s="17"/>
      <c r="H301" s="17">
        <f t="shared" si="57"/>
        <v>0</v>
      </c>
      <c r="I301" s="17">
        <f t="shared" si="62"/>
        <v>0</v>
      </c>
      <c r="J301" s="15"/>
      <c r="K301" s="10">
        <f t="shared" si="58"/>
        <v>0</v>
      </c>
      <c r="L301" s="10"/>
      <c r="M301" s="17"/>
      <c r="N301" s="17">
        <f t="shared" si="59"/>
        <v>0</v>
      </c>
      <c r="O301" s="17">
        <f t="shared" si="60"/>
        <v>0</v>
      </c>
      <c r="P301" s="17">
        <f t="shared" si="63"/>
        <v>0</v>
      </c>
      <c r="Q301" s="17">
        <f t="shared" si="61"/>
        <v>0</v>
      </c>
      <c r="R301" s="49"/>
    </row>
    <row r="302" spans="2:18" x14ac:dyDescent="0.25">
      <c r="B302" s="65" t="str">
        <f>IF(F302&lt;&gt;"",1+MAX($B$22:B301),"")</f>
        <v/>
      </c>
      <c r="C302" s="66"/>
      <c r="D302" s="67" t="s">
        <v>377</v>
      </c>
      <c r="E302" s="23"/>
      <c r="F302" s="39"/>
      <c r="G302" s="17"/>
      <c r="H302" s="17">
        <f t="shared" si="57"/>
        <v>0</v>
      </c>
      <c r="I302" s="17">
        <f t="shared" si="62"/>
        <v>0</v>
      </c>
      <c r="J302" s="15"/>
      <c r="K302" s="10">
        <f t="shared" si="58"/>
        <v>0</v>
      </c>
      <c r="L302" s="10"/>
      <c r="M302" s="17"/>
      <c r="N302" s="17">
        <f t="shared" si="59"/>
        <v>0</v>
      </c>
      <c r="O302" s="17">
        <f t="shared" si="60"/>
        <v>0</v>
      </c>
      <c r="P302" s="17">
        <f t="shared" si="63"/>
        <v>0</v>
      </c>
      <c r="Q302" s="17">
        <f t="shared" si="61"/>
        <v>0</v>
      </c>
      <c r="R302" s="49"/>
    </row>
    <row r="303" spans="2:18" ht="69" x14ac:dyDescent="0.25">
      <c r="B303" s="48">
        <f>IF(F303&lt;&gt;"",1+MAX($B$22:B302),"")</f>
        <v>138</v>
      </c>
      <c r="C303" s="52" t="s">
        <v>339</v>
      </c>
      <c r="D303" s="8" t="s">
        <v>378</v>
      </c>
      <c r="E303" s="23" t="s">
        <v>87</v>
      </c>
      <c r="F303" s="39">
        <v>44026</v>
      </c>
      <c r="G303" s="17">
        <v>4.67</v>
      </c>
      <c r="H303" s="17">
        <f t="shared" si="57"/>
        <v>4.5065499999999998</v>
      </c>
      <c r="I303" s="17">
        <f t="shared" si="62"/>
        <v>198405.37029999998</v>
      </c>
      <c r="J303" s="15">
        <v>4.2000000000000003E-2</v>
      </c>
      <c r="K303" s="10">
        <f t="shared" si="58"/>
        <v>1849.0920000000001</v>
      </c>
      <c r="L303" s="88" t="s">
        <v>728</v>
      </c>
      <c r="M303" s="89">
        <v>53.15</v>
      </c>
      <c r="N303" s="17">
        <f t="shared" si="59"/>
        <v>73.24069999999999</v>
      </c>
      <c r="O303" s="17">
        <f t="shared" si="60"/>
        <v>3.0761093999999995</v>
      </c>
      <c r="P303" s="17">
        <f t="shared" si="63"/>
        <v>135428.79244439999</v>
      </c>
      <c r="Q303" s="17">
        <f t="shared" si="61"/>
        <v>333834.16274439998</v>
      </c>
      <c r="R303" s="49"/>
    </row>
    <row r="304" spans="2:18" x14ac:dyDescent="0.25">
      <c r="B304" s="48" t="str">
        <f>IF(F304&lt;&gt;"",1+MAX($B$22:B303),"")</f>
        <v/>
      </c>
      <c r="C304" s="52"/>
      <c r="D304" s="8"/>
      <c r="E304" s="23"/>
      <c r="F304" s="39"/>
      <c r="G304" s="17"/>
      <c r="H304" s="17">
        <f t="shared" si="57"/>
        <v>0</v>
      </c>
      <c r="I304" s="17">
        <f t="shared" si="62"/>
        <v>0</v>
      </c>
      <c r="J304" s="15"/>
      <c r="K304" s="10">
        <f t="shared" si="58"/>
        <v>0</v>
      </c>
      <c r="L304" s="10"/>
      <c r="M304" s="17"/>
      <c r="N304" s="17">
        <f t="shared" si="59"/>
        <v>0</v>
      </c>
      <c r="O304" s="17">
        <f t="shared" si="60"/>
        <v>0</v>
      </c>
      <c r="P304" s="17">
        <f t="shared" si="63"/>
        <v>0</v>
      </c>
      <c r="Q304" s="17">
        <f t="shared" si="61"/>
        <v>0</v>
      </c>
      <c r="R304" s="49"/>
    </row>
    <row r="305" spans="2:18" x14ac:dyDescent="0.25">
      <c r="B305" s="65" t="str">
        <f>IF(F305&lt;&gt;"",1+MAX($B$22:B304),"")</f>
        <v/>
      </c>
      <c r="C305" s="66"/>
      <c r="D305" s="67" t="s">
        <v>131</v>
      </c>
      <c r="E305" s="23"/>
      <c r="F305" s="39"/>
      <c r="G305" s="17"/>
      <c r="H305" s="17">
        <f t="shared" si="57"/>
        <v>0</v>
      </c>
      <c r="I305" s="17">
        <f t="shared" si="62"/>
        <v>0</v>
      </c>
      <c r="J305" s="15"/>
      <c r="K305" s="10">
        <f t="shared" si="58"/>
        <v>0</v>
      </c>
      <c r="L305" s="10"/>
      <c r="M305" s="17"/>
      <c r="N305" s="17">
        <f t="shared" si="59"/>
        <v>0</v>
      </c>
      <c r="O305" s="17">
        <f t="shared" si="60"/>
        <v>0</v>
      </c>
      <c r="P305" s="17">
        <f t="shared" si="63"/>
        <v>0</v>
      </c>
      <c r="Q305" s="17">
        <f t="shared" si="61"/>
        <v>0</v>
      </c>
      <c r="R305" s="49"/>
    </row>
    <row r="306" spans="2:18" ht="41.4" x14ac:dyDescent="0.25">
      <c r="B306" s="48">
        <f>IF(F306&lt;&gt;"",1+MAX($B$22:B305),"")</f>
        <v>139</v>
      </c>
      <c r="C306" s="119" t="s">
        <v>339</v>
      </c>
      <c r="D306" s="8" t="s">
        <v>379</v>
      </c>
      <c r="E306" s="23" t="s">
        <v>87</v>
      </c>
      <c r="F306" s="39">
        <f>9877*10+1432*6+5796*2</f>
        <v>118954</v>
      </c>
      <c r="G306" s="17">
        <v>0.23</v>
      </c>
      <c r="H306" s="17">
        <f t="shared" si="57"/>
        <v>0.22195000000000001</v>
      </c>
      <c r="I306" s="17">
        <f t="shared" si="62"/>
        <v>26401.8403</v>
      </c>
      <c r="J306" s="15">
        <v>2.4E-2</v>
      </c>
      <c r="K306" s="10">
        <f t="shared" si="58"/>
        <v>2854.8960000000002</v>
      </c>
      <c r="L306" s="88" t="s">
        <v>750</v>
      </c>
      <c r="M306" s="89">
        <v>44.4</v>
      </c>
      <c r="N306" s="17">
        <f t="shared" si="59"/>
        <v>61.183199999999992</v>
      </c>
      <c r="O306" s="17">
        <f t="shared" si="60"/>
        <v>1.4683967999999998</v>
      </c>
      <c r="P306" s="17">
        <f t="shared" si="63"/>
        <v>174671.67294719999</v>
      </c>
      <c r="Q306" s="17">
        <f t="shared" si="61"/>
        <v>201073.5132472</v>
      </c>
      <c r="R306" s="49"/>
    </row>
    <row r="307" spans="2:18" x14ac:dyDescent="0.25">
      <c r="B307" s="48">
        <f>IF(F307&lt;&gt;"",1+MAX($B$22:B306),"")</f>
        <v>140</v>
      </c>
      <c r="C307" s="119"/>
      <c r="D307" s="8" t="s">
        <v>183</v>
      </c>
      <c r="E307" s="23" t="s">
        <v>87</v>
      </c>
      <c r="F307" s="39">
        <v>2789</v>
      </c>
      <c r="G307" s="17">
        <v>0.23</v>
      </c>
      <c r="H307" s="17">
        <f t="shared" si="57"/>
        <v>0.22195000000000001</v>
      </c>
      <c r="I307" s="17">
        <f t="shared" si="62"/>
        <v>619.01855</v>
      </c>
      <c r="J307" s="15">
        <v>0.03</v>
      </c>
      <c r="K307" s="10">
        <f t="shared" si="58"/>
        <v>83.67</v>
      </c>
      <c r="L307" s="88" t="s">
        <v>750</v>
      </c>
      <c r="M307" s="89">
        <v>44.4</v>
      </c>
      <c r="N307" s="17">
        <f t="shared" si="59"/>
        <v>61.183199999999992</v>
      </c>
      <c r="O307" s="17">
        <f t="shared" si="60"/>
        <v>1.8354959999999998</v>
      </c>
      <c r="P307" s="17">
        <f t="shared" si="63"/>
        <v>5119.1983439999995</v>
      </c>
      <c r="Q307" s="17">
        <f t="shared" si="61"/>
        <v>5738.2168939999992</v>
      </c>
      <c r="R307" s="49"/>
    </row>
    <row r="308" spans="2:18" x14ac:dyDescent="0.25">
      <c r="B308" s="48" t="str">
        <f>IF(F308&lt;&gt;"",1+MAX($B$22:B307),"")</f>
        <v/>
      </c>
      <c r="C308" s="52"/>
      <c r="D308" s="8"/>
      <c r="E308" s="23"/>
      <c r="F308" s="39"/>
      <c r="G308" s="17"/>
      <c r="H308" s="17">
        <f t="shared" si="57"/>
        <v>0</v>
      </c>
      <c r="I308" s="17">
        <f t="shared" si="62"/>
        <v>0</v>
      </c>
      <c r="J308" s="15"/>
      <c r="K308" s="10">
        <f t="shared" si="58"/>
        <v>0</v>
      </c>
      <c r="L308" s="10"/>
      <c r="M308" s="17"/>
      <c r="N308" s="17">
        <f t="shared" si="59"/>
        <v>0</v>
      </c>
      <c r="O308" s="17">
        <f t="shared" si="60"/>
        <v>0</v>
      </c>
      <c r="P308" s="17">
        <f t="shared" si="63"/>
        <v>0</v>
      </c>
      <c r="Q308" s="17">
        <f t="shared" si="61"/>
        <v>0</v>
      </c>
      <c r="R308" s="49"/>
    </row>
    <row r="309" spans="2:18" x14ac:dyDescent="0.25">
      <c r="B309" s="65" t="str">
        <f>IF(F309&lt;&gt;"",1+MAX($B$22:B308),"")</f>
        <v/>
      </c>
      <c r="C309" s="66"/>
      <c r="D309" s="67" t="s">
        <v>132</v>
      </c>
      <c r="E309" s="23"/>
      <c r="F309" s="39"/>
      <c r="G309" s="17"/>
      <c r="H309" s="17">
        <f t="shared" si="57"/>
        <v>0</v>
      </c>
      <c r="I309" s="17">
        <f t="shared" si="62"/>
        <v>0</v>
      </c>
      <c r="J309" s="15"/>
      <c r="K309" s="10">
        <f t="shared" si="58"/>
        <v>0</v>
      </c>
      <c r="L309" s="10"/>
      <c r="M309" s="17"/>
      <c r="N309" s="17">
        <f t="shared" si="59"/>
        <v>0</v>
      </c>
      <c r="O309" s="17">
        <f t="shared" si="60"/>
        <v>0</v>
      </c>
      <c r="P309" s="17">
        <f t="shared" si="63"/>
        <v>0</v>
      </c>
      <c r="Q309" s="17">
        <f t="shared" si="61"/>
        <v>0</v>
      </c>
      <c r="R309" s="49"/>
    </row>
    <row r="310" spans="2:18" x14ac:dyDescent="0.25">
      <c r="B310" s="48" t="str">
        <f>IF(F310&lt;&gt;"",1+MAX($B$22:B309),"")</f>
        <v/>
      </c>
      <c r="C310" s="52"/>
      <c r="D310" s="51"/>
      <c r="E310" s="23"/>
      <c r="F310" s="39"/>
      <c r="G310" s="17"/>
      <c r="H310" s="17">
        <f t="shared" ref="H310:H322" si="64">G310*$T$2</f>
        <v>0</v>
      </c>
      <c r="I310" s="17">
        <f t="shared" si="62"/>
        <v>0</v>
      </c>
      <c r="J310" s="15"/>
      <c r="K310" s="10">
        <f t="shared" ref="K310:K322" si="65">F310*J310</f>
        <v>0</v>
      </c>
      <c r="L310" s="10"/>
      <c r="M310" s="17"/>
      <c r="N310" s="17">
        <f t="shared" ref="N310:N322" si="66">M310*$U$2</f>
        <v>0</v>
      </c>
      <c r="O310" s="17">
        <f t="shared" ref="O310:O322" si="67">J310*N310</f>
        <v>0</v>
      </c>
      <c r="P310" s="17">
        <f t="shared" si="63"/>
        <v>0</v>
      </c>
      <c r="Q310" s="17">
        <f t="shared" ref="Q310:Q322" si="68">I310+P310</f>
        <v>0</v>
      </c>
      <c r="R310" s="49"/>
    </row>
    <row r="311" spans="2:18" x14ac:dyDescent="0.25">
      <c r="B311" s="48" t="str">
        <f>IF(F311&lt;&gt;"",1+MAX($B$22:B310),"")</f>
        <v/>
      </c>
      <c r="C311" s="52"/>
      <c r="D311" s="51" t="s">
        <v>95</v>
      </c>
      <c r="E311" s="23"/>
      <c r="F311" s="39"/>
      <c r="G311" s="17"/>
      <c r="H311" s="17">
        <f t="shared" si="64"/>
        <v>0</v>
      </c>
      <c r="I311" s="17">
        <f t="shared" si="62"/>
        <v>0</v>
      </c>
      <c r="J311" s="15"/>
      <c r="K311" s="10">
        <f t="shared" si="65"/>
        <v>0</v>
      </c>
      <c r="L311" s="10"/>
      <c r="M311" s="17"/>
      <c r="N311" s="17">
        <f t="shared" si="66"/>
        <v>0</v>
      </c>
      <c r="O311" s="17">
        <f t="shared" si="67"/>
        <v>0</v>
      </c>
      <c r="P311" s="17">
        <f t="shared" si="63"/>
        <v>0</v>
      </c>
      <c r="Q311" s="17">
        <f t="shared" si="68"/>
        <v>0</v>
      </c>
      <c r="R311" s="49"/>
    </row>
    <row r="312" spans="2:18" ht="96.6" x14ac:dyDescent="0.25">
      <c r="B312" s="48">
        <f>IF(F312&lt;&gt;"",1+MAX($B$22:B311),"")</f>
        <v>141</v>
      </c>
      <c r="C312" s="119" t="s">
        <v>306</v>
      </c>
      <c r="D312" s="8" t="s">
        <v>380</v>
      </c>
      <c r="E312" s="23" t="s">
        <v>87</v>
      </c>
      <c r="F312" s="39">
        <v>28077</v>
      </c>
      <c r="G312" s="17">
        <v>1.04</v>
      </c>
      <c r="H312" s="17">
        <f t="shared" si="64"/>
        <v>1.0036</v>
      </c>
      <c r="I312" s="17">
        <f t="shared" si="62"/>
        <v>28178.0772</v>
      </c>
      <c r="J312" s="15">
        <v>3.1608654750705553E-2</v>
      </c>
      <c r="K312" s="10">
        <f t="shared" si="65"/>
        <v>887.47619943555981</v>
      </c>
      <c r="L312" s="88" t="s">
        <v>728</v>
      </c>
      <c r="M312" s="89">
        <v>53.15</v>
      </c>
      <c r="N312" s="17">
        <f t="shared" si="66"/>
        <v>73.24069999999999</v>
      </c>
      <c r="O312" s="17">
        <f t="shared" si="67"/>
        <v>2.3150399999999998</v>
      </c>
      <c r="P312" s="17">
        <f t="shared" si="63"/>
        <v>64999.378079999995</v>
      </c>
      <c r="Q312" s="17">
        <f t="shared" si="68"/>
        <v>93177.455279999995</v>
      </c>
      <c r="R312" s="49"/>
    </row>
    <row r="313" spans="2:18" ht="124.2" x14ac:dyDescent="0.25">
      <c r="B313" s="48">
        <f>IF(F313&lt;&gt;"",1+MAX($B$22:B312),"")</f>
        <v>142</v>
      </c>
      <c r="C313" s="119"/>
      <c r="D313" s="8" t="s">
        <v>381</v>
      </c>
      <c r="E313" s="23" t="s">
        <v>87</v>
      </c>
      <c r="F313" s="39">
        <v>39507</v>
      </c>
      <c r="G313" s="17">
        <v>1.39</v>
      </c>
      <c r="H313" s="17">
        <f t="shared" si="64"/>
        <v>1.3413499999999998</v>
      </c>
      <c r="I313" s="17">
        <f t="shared" si="62"/>
        <v>52992.714449999992</v>
      </c>
      <c r="J313" s="15">
        <v>3.2925682031984947E-2</v>
      </c>
      <c r="K313" s="10">
        <f t="shared" si="65"/>
        <v>1300.7949200376293</v>
      </c>
      <c r="L313" s="88" t="s">
        <v>728</v>
      </c>
      <c r="M313" s="89">
        <v>53.15</v>
      </c>
      <c r="N313" s="17">
        <f t="shared" si="66"/>
        <v>73.24069999999999</v>
      </c>
      <c r="O313" s="17">
        <f t="shared" si="67"/>
        <v>2.4114999999999998</v>
      </c>
      <c r="P313" s="17">
        <f t="shared" si="63"/>
        <v>95271.130499999985</v>
      </c>
      <c r="Q313" s="17">
        <f t="shared" si="68"/>
        <v>148263.84494999997</v>
      </c>
      <c r="R313" s="49"/>
    </row>
    <row r="314" spans="2:18" x14ac:dyDescent="0.25">
      <c r="B314" s="48" t="str">
        <f>IF(F314&lt;&gt;"",1+MAX($B$22:B313),"")</f>
        <v/>
      </c>
      <c r="C314" s="119"/>
      <c r="D314" s="8"/>
      <c r="E314" s="23"/>
      <c r="F314" s="39"/>
      <c r="G314" s="17"/>
      <c r="H314" s="17">
        <f t="shared" si="64"/>
        <v>0</v>
      </c>
      <c r="I314" s="17">
        <f t="shared" si="62"/>
        <v>0</v>
      </c>
      <c r="J314" s="15"/>
      <c r="K314" s="10">
        <f t="shared" si="65"/>
        <v>0</v>
      </c>
      <c r="L314" s="10"/>
      <c r="M314" s="17"/>
      <c r="N314" s="17">
        <f t="shared" si="66"/>
        <v>0</v>
      </c>
      <c r="O314" s="17">
        <f t="shared" si="67"/>
        <v>0</v>
      </c>
      <c r="P314" s="17">
        <f t="shared" si="63"/>
        <v>0</v>
      </c>
      <c r="Q314" s="17">
        <f t="shared" si="68"/>
        <v>0</v>
      </c>
      <c r="R314" s="49"/>
    </row>
    <row r="315" spans="2:18" x14ac:dyDescent="0.25">
      <c r="B315" s="48" t="str">
        <f>IF(F315&lt;&gt;"",1+MAX($B$22:B314),"")</f>
        <v/>
      </c>
      <c r="C315" s="119"/>
      <c r="D315" s="51" t="s">
        <v>133</v>
      </c>
      <c r="E315" s="23"/>
      <c r="F315" s="39"/>
      <c r="G315" s="17"/>
      <c r="H315" s="17">
        <f t="shared" si="64"/>
        <v>0</v>
      </c>
      <c r="I315" s="17">
        <f t="shared" si="62"/>
        <v>0</v>
      </c>
      <c r="J315" s="15"/>
      <c r="K315" s="10">
        <f t="shared" si="65"/>
        <v>0</v>
      </c>
      <c r="L315" s="10"/>
      <c r="M315" s="17"/>
      <c r="N315" s="17">
        <f t="shared" si="66"/>
        <v>0</v>
      </c>
      <c r="O315" s="17">
        <f t="shared" si="67"/>
        <v>0</v>
      </c>
      <c r="P315" s="17">
        <f t="shared" si="63"/>
        <v>0</v>
      </c>
      <c r="Q315" s="17">
        <f t="shared" si="68"/>
        <v>0</v>
      </c>
      <c r="R315" s="49"/>
    </row>
    <row r="316" spans="2:18" x14ac:dyDescent="0.25">
      <c r="B316" s="48">
        <f>IF(F316&lt;&gt;"",1+MAX($B$22:B315),"")</f>
        <v>143</v>
      </c>
      <c r="C316" s="119"/>
      <c r="D316" s="8" t="s">
        <v>134</v>
      </c>
      <c r="E316" s="23" t="s">
        <v>94</v>
      </c>
      <c r="F316" s="39">
        <v>3009</v>
      </c>
      <c r="G316" s="85"/>
      <c r="H316" s="85">
        <f t="shared" si="64"/>
        <v>0</v>
      </c>
      <c r="I316" s="85">
        <f t="shared" si="62"/>
        <v>0</v>
      </c>
      <c r="J316" s="86"/>
      <c r="K316" s="87">
        <f t="shared" si="65"/>
        <v>0</v>
      </c>
      <c r="L316" s="87"/>
      <c r="M316" s="85"/>
      <c r="N316" s="85">
        <f t="shared" si="66"/>
        <v>0</v>
      </c>
      <c r="O316" s="85">
        <f t="shared" si="67"/>
        <v>0</v>
      </c>
      <c r="P316" s="85">
        <f t="shared" si="63"/>
        <v>0</v>
      </c>
      <c r="Q316" s="85">
        <f t="shared" si="68"/>
        <v>0</v>
      </c>
      <c r="R316" s="49"/>
    </row>
    <row r="317" spans="2:18" x14ac:dyDescent="0.25">
      <c r="B317" s="48">
        <f>IF(F317&lt;&gt;"",1+MAX($B$22:B316),"")</f>
        <v>144</v>
      </c>
      <c r="C317" s="119"/>
      <c r="D317" s="8" t="s">
        <v>135</v>
      </c>
      <c r="E317" s="23" t="s">
        <v>94</v>
      </c>
      <c r="F317" s="39">
        <v>3762</v>
      </c>
      <c r="G317" s="85"/>
      <c r="H317" s="85">
        <f t="shared" si="64"/>
        <v>0</v>
      </c>
      <c r="I317" s="85">
        <f t="shared" si="62"/>
        <v>0</v>
      </c>
      <c r="J317" s="86"/>
      <c r="K317" s="87">
        <f t="shared" si="65"/>
        <v>0</v>
      </c>
      <c r="L317" s="87"/>
      <c r="M317" s="85"/>
      <c r="N317" s="85">
        <f t="shared" si="66"/>
        <v>0</v>
      </c>
      <c r="O317" s="85">
        <f t="shared" si="67"/>
        <v>0</v>
      </c>
      <c r="P317" s="85">
        <f t="shared" si="63"/>
        <v>0</v>
      </c>
      <c r="Q317" s="85">
        <f t="shared" si="68"/>
        <v>0</v>
      </c>
      <c r="R317" s="49"/>
    </row>
    <row r="318" spans="2:18" x14ac:dyDescent="0.25">
      <c r="B318" s="48" t="str">
        <f>IF(F318&lt;&gt;"",1+MAX($B$22:B317),"")</f>
        <v/>
      </c>
      <c r="C318" s="119"/>
      <c r="D318" s="8"/>
      <c r="E318" s="23"/>
      <c r="F318" s="39"/>
      <c r="G318" s="17"/>
      <c r="H318" s="17">
        <f t="shared" si="64"/>
        <v>0</v>
      </c>
      <c r="I318" s="17">
        <f t="shared" si="62"/>
        <v>0</v>
      </c>
      <c r="J318" s="15"/>
      <c r="K318" s="10">
        <f t="shared" si="65"/>
        <v>0</v>
      </c>
      <c r="L318" s="10"/>
      <c r="M318" s="17"/>
      <c r="N318" s="17">
        <f t="shared" si="66"/>
        <v>0</v>
      </c>
      <c r="O318" s="17">
        <f t="shared" si="67"/>
        <v>0</v>
      </c>
      <c r="P318" s="17">
        <f t="shared" si="63"/>
        <v>0</v>
      </c>
      <c r="Q318" s="17">
        <f t="shared" si="68"/>
        <v>0</v>
      </c>
      <c r="R318" s="49"/>
    </row>
    <row r="319" spans="2:18" x14ac:dyDescent="0.25">
      <c r="B319" s="48" t="str">
        <f>IF(F319&lt;&gt;"",1+MAX($B$22:B318),"")</f>
        <v/>
      </c>
      <c r="C319" s="119"/>
      <c r="D319" s="51" t="s">
        <v>136</v>
      </c>
      <c r="E319" s="23"/>
      <c r="F319" s="39"/>
      <c r="G319" s="17"/>
      <c r="H319" s="17">
        <f t="shared" si="64"/>
        <v>0</v>
      </c>
      <c r="I319" s="17">
        <f t="shared" si="62"/>
        <v>0</v>
      </c>
      <c r="J319" s="15"/>
      <c r="K319" s="10">
        <f t="shared" si="65"/>
        <v>0</v>
      </c>
      <c r="L319" s="10"/>
      <c r="M319" s="17"/>
      <c r="N319" s="17">
        <f t="shared" si="66"/>
        <v>0</v>
      </c>
      <c r="O319" s="17">
        <f t="shared" si="67"/>
        <v>0</v>
      </c>
      <c r="P319" s="17">
        <f t="shared" si="63"/>
        <v>0</v>
      </c>
      <c r="Q319" s="17">
        <f t="shared" si="68"/>
        <v>0</v>
      </c>
      <c r="R319" s="49"/>
    </row>
    <row r="320" spans="2:18" x14ac:dyDescent="0.25">
      <c r="B320" s="48">
        <f>IF(F320&lt;&gt;"",1+MAX($B$22:B319),"")</f>
        <v>145</v>
      </c>
      <c r="C320" s="119"/>
      <c r="D320" s="8" t="s">
        <v>137</v>
      </c>
      <c r="E320" s="23" t="s">
        <v>94</v>
      </c>
      <c r="F320" s="39">
        <v>3009</v>
      </c>
      <c r="G320" s="85"/>
      <c r="H320" s="85">
        <f t="shared" si="64"/>
        <v>0</v>
      </c>
      <c r="I320" s="85">
        <f t="shared" si="62"/>
        <v>0</v>
      </c>
      <c r="J320" s="86"/>
      <c r="K320" s="87">
        <f t="shared" si="65"/>
        <v>0</v>
      </c>
      <c r="L320" s="87"/>
      <c r="M320" s="85"/>
      <c r="N320" s="85">
        <f t="shared" si="66"/>
        <v>0</v>
      </c>
      <c r="O320" s="85">
        <f t="shared" si="67"/>
        <v>0</v>
      </c>
      <c r="P320" s="85">
        <f t="shared" si="63"/>
        <v>0</v>
      </c>
      <c r="Q320" s="85">
        <f t="shared" si="68"/>
        <v>0</v>
      </c>
      <c r="R320" s="49"/>
    </row>
    <row r="321" spans="2:19" x14ac:dyDescent="0.25">
      <c r="B321" s="48">
        <f>IF(F321&lt;&gt;"",1+MAX($B$22:B320),"")</f>
        <v>146</v>
      </c>
      <c r="C321" s="119"/>
      <c r="D321" s="8" t="s">
        <v>138</v>
      </c>
      <c r="E321" s="23" t="s">
        <v>94</v>
      </c>
      <c r="F321" s="39">
        <v>3762</v>
      </c>
      <c r="G321" s="85"/>
      <c r="H321" s="85">
        <f t="shared" si="64"/>
        <v>0</v>
      </c>
      <c r="I321" s="85">
        <f t="shared" si="62"/>
        <v>0</v>
      </c>
      <c r="J321" s="86"/>
      <c r="K321" s="87">
        <f t="shared" si="65"/>
        <v>0</v>
      </c>
      <c r="L321" s="87"/>
      <c r="M321" s="85"/>
      <c r="N321" s="85">
        <f t="shared" si="66"/>
        <v>0</v>
      </c>
      <c r="O321" s="85">
        <f t="shared" si="67"/>
        <v>0</v>
      </c>
      <c r="P321" s="85">
        <f t="shared" si="63"/>
        <v>0</v>
      </c>
      <c r="Q321" s="85">
        <f t="shared" si="68"/>
        <v>0</v>
      </c>
      <c r="R321" s="49"/>
    </row>
    <row r="322" spans="2:19" x14ac:dyDescent="0.25">
      <c r="B322" s="48" t="str">
        <f>IF(F322&lt;&gt;"",1+MAX($B$22:B321),"")</f>
        <v/>
      </c>
      <c r="C322" s="52"/>
      <c r="D322" s="8"/>
      <c r="E322" s="23"/>
      <c r="F322" s="39"/>
      <c r="G322" s="17"/>
      <c r="H322" s="17">
        <f t="shared" si="64"/>
        <v>0</v>
      </c>
      <c r="I322" s="17">
        <f t="shared" si="62"/>
        <v>0</v>
      </c>
      <c r="J322" s="15"/>
      <c r="K322" s="10">
        <f t="shared" si="65"/>
        <v>0</v>
      </c>
      <c r="L322" s="10"/>
      <c r="M322" s="17"/>
      <c r="N322" s="17">
        <f t="shared" si="66"/>
        <v>0</v>
      </c>
      <c r="O322" s="17">
        <f t="shared" si="67"/>
        <v>0</v>
      </c>
      <c r="P322" s="17">
        <f t="shared" si="63"/>
        <v>0</v>
      </c>
      <c r="Q322" s="17">
        <f t="shared" si="68"/>
        <v>0</v>
      </c>
      <c r="R322" s="49"/>
    </row>
    <row r="323" spans="2:19" s="12" customFormat="1" ht="12.75" customHeight="1" x14ac:dyDescent="0.25">
      <c r="B323" s="13" t="str">
        <f>IF(F323&lt;&gt;"",1+MAX($B$22:B322),"")</f>
        <v/>
      </c>
      <c r="C323" s="13" t="s">
        <v>56</v>
      </c>
      <c r="D323" s="6" t="s">
        <v>23</v>
      </c>
      <c r="E323" s="124" t="s">
        <v>72</v>
      </c>
      <c r="F323" s="124"/>
      <c r="G323" s="124"/>
      <c r="H323" s="53">
        <f>SUM(I324:I337)</f>
        <v>19209.29</v>
      </c>
      <c r="I323" s="7">
        <f>F323*H323</f>
        <v>0</v>
      </c>
      <c r="J323" s="7"/>
      <c r="K323" s="123" t="s">
        <v>73</v>
      </c>
      <c r="L323" s="123"/>
      <c r="M323" s="123"/>
      <c r="N323" s="123"/>
      <c r="O323" s="53">
        <f>SUM(P324:P337)</f>
        <v>10868.626917199999</v>
      </c>
      <c r="P323" s="7">
        <f>F323*O323</f>
        <v>0</v>
      </c>
      <c r="Q323" s="47">
        <f>SUM(Q324:Q337)</f>
        <v>30077.916917200004</v>
      </c>
      <c r="R323" s="47">
        <f>(Q323)+(H323*$Q$8)+(O323*$Q$9)+(Q323*$Q$10)+($Q$11*((Q323)+(H323*$Q$8)+(O323*$Q$9)+(Q323*$Q$10)))+(Q323*$Q$12)</f>
        <v>42260.887306384408</v>
      </c>
    </row>
    <row r="324" spans="2:19" x14ac:dyDescent="0.25">
      <c r="B324" s="48" t="str">
        <f>IF(F324&lt;&gt;"",1+MAX($B$22:B323),"")</f>
        <v/>
      </c>
      <c r="C324" s="52"/>
      <c r="D324" s="8"/>
      <c r="E324" s="23"/>
      <c r="F324" s="39"/>
      <c r="G324" s="17"/>
      <c r="H324" s="17">
        <f t="shared" ref="H324:H337" si="69">G324*$T$2</f>
        <v>0</v>
      </c>
      <c r="I324" s="17">
        <f t="shared" ref="I324:I337" si="70">F324*H324</f>
        <v>0</v>
      </c>
      <c r="J324" s="15"/>
      <c r="K324" s="10">
        <f t="shared" ref="K324:K337" si="71">F324*J324</f>
        <v>0</v>
      </c>
      <c r="L324" s="10"/>
      <c r="M324" s="17"/>
      <c r="N324" s="17">
        <f t="shared" ref="N324:N337" si="72">M324*$U$2</f>
        <v>0</v>
      </c>
      <c r="O324" s="17">
        <f t="shared" ref="O324:O337" si="73">J324*N324</f>
        <v>0</v>
      </c>
      <c r="P324" s="17">
        <f t="shared" ref="P324:P337" si="74">F324*O324</f>
        <v>0</v>
      </c>
      <c r="Q324" s="17">
        <f t="shared" ref="Q324:Q337" si="75">I324+P324</f>
        <v>0</v>
      </c>
      <c r="R324" s="49"/>
      <c r="S324" s="12"/>
    </row>
    <row r="325" spans="2:19" x14ac:dyDescent="0.25">
      <c r="B325" s="65" t="str">
        <f>IF(F325&lt;&gt;"",1+MAX($B$22:B324),"")</f>
        <v/>
      </c>
      <c r="C325" s="66"/>
      <c r="D325" s="67" t="s">
        <v>139</v>
      </c>
      <c r="E325" s="23"/>
      <c r="F325" s="39"/>
      <c r="G325" s="17"/>
      <c r="H325" s="17">
        <f t="shared" si="69"/>
        <v>0</v>
      </c>
      <c r="I325" s="17">
        <f t="shared" si="70"/>
        <v>0</v>
      </c>
      <c r="J325" s="15"/>
      <c r="K325" s="10">
        <f t="shared" si="71"/>
        <v>0</v>
      </c>
      <c r="L325" s="10"/>
      <c r="M325" s="17"/>
      <c r="N325" s="17">
        <f t="shared" si="72"/>
        <v>0</v>
      </c>
      <c r="O325" s="17">
        <f t="shared" si="73"/>
        <v>0</v>
      </c>
      <c r="P325" s="17">
        <f t="shared" si="74"/>
        <v>0</v>
      </c>
      <c r="Q325" s="17">
        <f t="shared" si="75"/>
        <v>0</v>
      </c>
      <c r="R325" s="49"/>
    </row>
    <row r="326" spans="2:19" ht="12.75" customHeight="1" x14ac:dyDescent="0.25">
      <c r="B326" s="48">
        <f>IF(F326&lt;&gt;"",1+MAX($B$22:B325),"")</f>
        <v>147</v>
      </c>
      <c r="C326" s="119" t="s">
        <v>339</v>
      </c>
      <c r="D326" s="8" t="s">
        <v>140</v>
      </c>
      <c r="E326" s="23" t="s">
        <v>107</v>
      </c>
      <c r="F326" s="39">
        <v>53</v>
      </c>
      <c r="G326" s="17">
        <v>104</v>
      </c>
      <c r="H326" s="17">
        <f t="shared" si="69"/>
        <v>100.36</v>
      </c>
      <c r="I326" s="17">
        <f t="shared" si="70"/>
        <v>5319.08</v>
      </c>
      <c r="J326" s="15">
        <v>0.53600000000000003</v>
      </c>
      <c r="K326" s="10">
        <f t="shared" si="71"/>
        <v>28.408000000000001</v>
      </c>
      <c r="L326" s="88" t="s">
        <v>735</v>
      </c>
      <c r="M326" s="89">
        <v>53.15</v>
      </c>
      <c r="N326" s="17">
        <f t="shared" si="72"/>
        <v>73.24069999999999</v>
      </c>
      <c r="O326" s="17">
        <f t="shared" si="73"/>
        <v>39.257015199999998</v>
      </c>
      <c r="P326" s="17">
        <f t="shared" si="74"/>
        <v>2080.6218055999998</v>
      </c>
      <c r="Q326" s="17">
        <f t="shared" si="75"/>
        <v>7399.7018055999997</v>
      </c>
      <c r="R326" s="49"/>
    </row>
    <row r="327" spans="2:19" x14ac:dyDescent="0.25">
      <c r="B327" s="48">
        <f>IF(F327&lt;&gt;"",1+MAX($B$22:B326),"")</f>
        <v>148</v>
      </c>
      <c r="C327" s="119"/>
      <c r="D327" s="8" t="s">
        <v>141</v>
      </c>
      <c r="E327" s="23" t="s">
        <v>107</v>
      </c>
      <c r="F327" s="39">
        <v>53</v>
      </c>
      <c r="G327" s="17">
        <v>39.5</v>
      </c>
      <c r="H327" s="17">
        <f t="shared" si="69"/>
        <v>38.1175</v>
      </c>
      <c r="I327" s="17">
        <f t="shared" si="70"/>
        <v>2020.2275</v>
      </c>
      <c r="J327" s="15">
        <v>0.372</v>
      </c>
      <c r="K327" s="10">
        <f t="shared" si="71"/>
        <v>19.716000000000001</v>
      </c>
      <c r="L327" s="88" t="s">
        <v>735</v>
      </c>
      <c r="M327" s="89">
        <v>53.15</v>
      </c>
      <c r="N327" s="17">
        <f t="shared" si="72"/>
        <v>73.24069999999999</v>
      </c>
      <c r="O327" s="17">
        <f t="shared" si="73"/>
        <v>27.245540399999996</v>
      </c>
      <c r="P327" s="17">
        <f t="shared" si="74"/>
        <v>1444.0136411999997</v>
      </c>
      <c r="Q327" s="17">
        <f t="shared" si="75"/>
        <v>3464.2411411999997</v>
      </c>
      <c r="R327" s="49"/>
    </row>
    <row r="328" spans="2:19" x14ac:dyDescent="0.25">
      <c r="B328" s="48">
        <f>IF(F328&lt;&gt;"",1+MAX($B$22:B327),"")</f>
        <v>149</v>
      </c>
      <c r="C328" s="119"/>
      <c r="D328" s="8" t="s">
        <v>142</v>
      </c>
      <c r="E328" s="23" t="s">
        <v>107</v>
      </c>
      <c r="F328" s="39">
        <v>53</v>
      </c>
      <c r="G328" s="17">
        <v>50.5</v>
      </c>
      <c r="H328" s="17">
        <f t="shared" si="69"/>
        <v>48.732500000000002</v>
      </c>
      <c r="I328" s="17">
        <f t="shared" si="70"/>
        <v>2582.8225000000002</v>
      </c>
      <c r="J328" s="15">
        <v>0.39500000000000002</v>
      </c>
      <c r="K328" s="10">
        <f t="shared" si="71"/>
        <v>20.935000000000002</v>
      </c>
      <c r="L328" s="88" t="s">
        <v>735</v>
      </c>
      <c r="M328" s="89">
        <v>53.15</v>
      </c>
      <c r="N328" s="17">
        <f t="shared" si="72"/>
        <v>73.24069999999999</v>
      </c>
      <c r="O328" s="17">
        <f t="shared" si="73"/>
        <v>28.930076499999998</v>
      </c>
      <c r="P328" s="17">
        <f t="shared" si="74"/>
        <v>1533.2940544999999</v>
      </c>
      <c r="Q328" s="17">
        <f t="shared" si="75"/>
        <v>4116.1165545000003</v>
      </c>
      <c r="R328" s="49"/>
    </row>
    <row r="329" spans="2:19" x14ac:dyDescent="0.25">
      <c r="B329" s="48">
        <f>IF(F329&lt;&gt;"",1+MAX($B$22:B328),"")</f>
        <v>150</v>
      </c>
      <c r="C329" s="119"/>
      <c r="D329" s="8" t="s">
        <v>143</v>
      </c>
      <c r="E329" s="23" t="s">
        <v>107</v>
      </c>
      <c r="F329" s="39">
        <v>53</v>
      </c>
      <c r="G329" s="17">
        <v>23</v>
      </c>
      <c r="H329" s="17">
        <f t="shared" si="69"/>
        <v>22.195</v>
      </c>
      <c r="I329" s="17">
        <f t="shared" si="70"/>
        <v>1176.335</v>
      </c>
      <c r="J329" s="15">
        <v>0.33300000000000002</v>
      </c>
      <c r="K329" s="10">
        <f t="shared" si="71"/>
        <v>17.649000000000001</v>
      </c>
      <c r="L329" s="88" t="s">
        <v>735</v>
      </c>
      <c r="M329" s="89">
        <v>53.15</v>
      </c>
      <c r="N329" s="17">
        <f t="shared" si="72"/>
        <v>73.24069999999999</v>
      </c>
      <c r="O329" s="17">
        <f t="shared" si="73"/>
        <v>24.389153099999998</v>
      </c>
      <c r="P329" s="17">
        <f t="shared" si="74"/>
        <v>1292.6251143</v>
      </c>
      <c r="Q329" s="17">
        <f t="shared" si="75"/>
        <v>2468.9601143</v>
      </c>
      <c r="R329" s="49"/>
    </row>
    <row r="330" spans="2:19" x14ac:dyDescent="0.25">
      <c r="B330" s="48">
        <f>IF(F330&lt;&gt;"",1+MAX($B$22:B329),"")</f>
        <v>151</v>
      </c>
      <c r="C330" s="119"/>
      <c r="D330" s="8" t="s">
        <v>144</v>
      </c>
      <c r="E330" s="23" t="s">
        <v>107</v>
      </c>
      <c r="F330" s="39">
        <v>53</v>
      </c>
      <c r="G330" s="17">
        <v>10.5</v>
      </c>
      <c r="H330" s="17">
        <f t="shared" si="69"/>
        <v>10.1325</v>
      </c>
      <c r="I330" s="17">
        <f t="shared" si="70"/>
        <v>537.02250000000004</v>
      </c>
      <c r="J330" s="15">
        <v>0.125</v>
      </c>
      <c r="K330" s="10">
        <f t="shared" si="71"/>
        <v>6.625</v>
      </c>
      <c r="L330" s="88" t="s">
        <v>735</v>
      </c>
      <c r="M330" s="89">
        <v>53.15</v>
      </c>
      <c r="N330" s="17">
        <f t="shared" si="72"/>
        <v>73.24069999999999</v>
      </c>
      <c r="O330" s="17">
        <f t="shared" si="73"/>
        <v>9.1550874999999987</v>
      </c>
      <c r="P330" s="17">
        <f t="shared" si="74"/>
        <v>485.21963749999992</v>
      </c>
      <c r="Q330" s="17">
        <f t="shared" si="75"/>
        <v>1022.2421374999999</v>
      </c>
      <c r="R330" s="49"/>
    </row>
    <row r="331" spans="2:19" x14ac:dyDescent="0.25">
      <c r="B331" s="48">
        <f>IF(F331&lt;&gt;"",1+MAX($B$22:B330),"")</f>
        <v>152</v>
      </c>
      <c r="C331" s="119"/>
      <c r="D331" s="8" t="s">
        <v>145</v>
      </c>
      <c r="E331" s="23" t="s">
        <v>107</v>
      </c>
      <c r="F331" s="39">
        <v>53</v>
      </c>
      <c r="G331" s="17">
        <v>16</v>
      </c>
      <c r="H331" s="17">
        <f t="shared" si="69"/>
        <v>15.44</v>
      </c>
      <c r="I331" s="17">
        <f t="shared" si="70"/>
        <v>818.31999999999994</v>
      </c>
      <c r="J331" s="15">
        <v>0.26600000000000001</v>
      </c>
      <c r="K331" s="10">
        <f t="shared" si="71"/>
        <v>14.098000000000001</v>
      </c>
      <c r="L331" s="88" t="s">
        <v>735</v>
      </c>
      <c r="M331" s="89">
        <v>53.15</v>
      </c>
      <c r="N331" s="17">
        <f t="shared" si="72"/>
        <v>73.24069999999999</v>
      </c>
      <c r="O331" s="17">
        <f t="shared" si="73"/>
        <v>19.4820262</v>
      </c>
      <c r="P331" s="17">
        <f t="shared" si="74"/>
        <v>1032.5473886</v>
      </c>
      <c r="Q331" s="17">
        <f t="shared" si="75"/>
        <v>1850.8673885999999</v>
      </c>
      <c r="R331" s="49"/>
    </row>
    <row r="332" spans="2:19" x14ac:dyDescent="0.25">
      <c r="B332" s="48">
        <f>IF(F332&lt;&gt;"",1+MAX($B$22:B331),"")</f>
        <v>153</v>
      </c>
      <c r="C332" s="119"/>
      <c r="D332" s="8" t="s">
        <v>146</v>
      </c>
      <c r="E332" s="23" t="s">
        <v>107</v>
      </c>
      <c r="F332" s="39">
        <v>53</v>
      </c>
      <c r="G332" s="17">
        <v>58.5</v>
      </c>
      <c r="H332" s="17">
        <f t="shared" si="69"/>
        <v>56.452500000000001</v>
      </c>
      <c r="I332" s="17">
        <f t="shared" si="70"/>
        <v>2991.9825000000001</v>
      </c>
      <c r="J332" s="15">
        <v>0.40500000000000003</v>
      </c>
      <c r="K332" s="10">
        <f t="shared" si="71"/>
        <v>21.465</v>
      </c>
      <c r="L332" s="88" t="s">
        <v>735</v>
      </c>
      <c r="M332" s="89">
        <v>53.15</v>
      </c>
      <c r="N332" s="17">
        <f t="shared" si="72"/>
        <v>73.24069999999999</v>
      </c>
      <c r="O332" s="17">
        <f t="shared" si="73"/>
        <v>29.662483499999997</v>
      </c>
      <c r="P332" s="17">
        <f t="shared" si="74"/>
        <v>1572.1116254999999</v>
      </c>
      <c r="Q332" s="17">
        <f t="shared" si="75"/>
        <v>4564.0941254999998</v>
      </c>
      <c r="R332" s="49"/>
    </row>
    <row r="333" spans="2:19" ht="27.6" x14ac:dyDescent="0.25">
      <c r="B333" s="48" t="str">
        <f>IF(F333&lt;&gt;"",1+MAX($B$22:B332),"")</f>
        <v/>
      </c>
      <c r="C333" s="52"/>
      <c r="D333" s="51" t="s">
        <v>147</v>
      </c>
      <c r="E333" s="23"/>
      <c r="F333" s="39"/>
      <c r="G333" s="17"/>
      <c r="H333" s="17">
        <f t="shared" si="69"/>
        <v>0</v>
      </c>
      <c r="I333" s="17">
        <f t="shared" si="70"/>
        <v>0</v>
      </c>
      <c r="J333" s="15"/>
      <c r="K333" s="10">
        <f t="shared" si="71"/>
        <v>0</v>
      </c>
      <c r="L333" s="10"/>
      <c r="M333" s="17"/>
      <c r="N333" s="17">
        <f t="shared" si="72"/>
        <v>0</v>
      </c>
      <c r="O333" s="17">
        <f t="shared" si="73"/>
        <v>0</v>
      </c>
      <c r="P333" s="17">
        <f t="shared" si="74"/>
        <v>0</v>
      </c>
      <c r="Q333" s="17">
        <f t="shared" si="75"/>
        <v>0</v>
      </c>
      <c r="R333" s="49"/>
    </row>
    <row r="334" spans="2:19" x14ac:dyDescent="0.25">
      <c r="B334" s="48" t="str">
        <f>IF(F334&lt;&gt;"",1+MAX($B$22:B333),"")</f>
        <v/>
      </c>
      <c r="C334" s="52"/>
      <c r="D334" s="8"/>
      <c r="E334" s="23"/>
      <c r="F334" s="39"/>
      <c r="G334" s="17"/>
      <c r="H334" s="17">
        <f t="shared" si="69"/>
        <v>0</v>
      </c>
      <c r="I334" s="17">
        <f t="shared" si="70"/>
        <v>0</v>
      </c>
      <c r="J334" s="15"/>
      <c r="K334" s="10">
        <f t="shared" si="71"/>
        <v>0</v>
      </c>
      <c r="L334" s="10"/>
      <c r="M334" s="17"/>
      <c r="N334" s="17">
        <f t="shared" si="72"/>
        <v>0</v>
      </c>
      <c r="O334" s="17">
        <f t="shared" si="73"/>
        <v>0</v>
      </c>
      <c r="P334" s="17">
        <f t="shared" si="74"/>
        <v>0</v>
      </c>
      <c r="Q334" s="17">
        <f t="shared" si="75"/>
        <v>0</v>
      </c>
      <c r="R334" s="49"/>
    </row>
    <row r="335" spans="2:19" x14ac:dyDescent="0.25">
      <c r="B335" s="65" t="str">
        <f>IF(F335&lt;&gt;"",1+MAX($B$22:B334),"")</f>
        <v/>
      </c>
      <c r="C335" s="66"/>
      <c r="D335" s="67" t="s">
        <v>148</v>
      </c>
      <c r="E335" s="23"/>
      <c r="F335" s="39"/>
      <c r="G335" s="17"/>
      <c r="H335" s="17">
        <f t="shared" si="69"/>
        <v>0</v>
      </c>
      <c r="I335" s="17">
        <f t="shared" si="70"/>
        <v>0</v>
      </c>
      <c r="J335" s="15"/>
      <c r="K335" s="10">
        <f t="shared" si="71"/>
        <v>0</v>
      </c>
      <c r="L335" s="10"/>
      <c r="M335" s="17"/>
      <c r="N335" s="17">
        <f t="shared" si="72"/>
        <v>0</v>
      </c>
      <c r="O335" s="17">
        <f t="shared" si="73"/>
        <v>0</v>
      </c>
      <c r="P335" s="17">
        <f t="shared" si="74"/>
        <v>0</v>
      </c>
      <c r="Q335" s="17">
        <f t="shared" si="75"/>
        <v>0</v>
      </c>
      <c r="R335" s="49"/>
    </row>
    <row r="336" spans="2:19" ht="41.4" x14ac:dyDescent="0.25">
      <c r="B336" s="48">
        <f>IF(F336&lt;&gt;"",1+MAX($B$22:B335),"")</f>
        <v>154</v>
      </c>
      <c r="C336" s="52" t="s">
        <v>297</v>
      </c>
      <c r="D336" s="8" t="s">
        <v>382</v>
      </c>
      <c r="E336" s="23" t="s">
        <v>107</v>
      </c>
      <c r="F336" s="39">
        <v>4</v>
      </c>
      <c r="G336" s="17">
        <f>65*15</f>
        <v>975</v>
      </c>
      <c r="H336" s="17">
        <f t="shared" si="69"/>
        <v>940.875</v>
      </c>
      <c r="I336" s="17">
        <f t="shared" si="70"/>
        <v>3763.5</v>
      </c>
      <c r="J336" s="15">
        <f>0.325*15</f>
        <v>4.875</v>
      </c>
      <c r="K336" s="10">
        <f t="shared" si="71"/>
        <v>19.5</v>
      </c>
      <c r="L336" s="88" t="s">
        <v>735</v>
      </c>
      <c r="M336" s="89">
        <v>53.15</v>
      </c>
      <c r="N336" s="17">
        <f t="shared" si="72"/>
        <v>73.24069999999999</v>
      </c>
      <c r="O336" s="17">
        <f t="shared" si="73"/>
        <v>357.04841249999993</v>
      </c>
      <c r="P336" s="17">
        <f t="shared" si="74"/>
        <v>1428.1936499999997</v>
      </c>
      <c r="Q336" s="17">
        <f t="shared" si="75"/>
        <v>5191.6936499999993</v>
      </c>
      <c r="R336" s="49"/>
    </row>
    <row r="337" spans="2:19" x14ac:dyDescent="0.25">
      <c r="B337" s="48" t="str">
        <f>IF(F337&lt;&gt;"",1+MAX($B$22:B336),"")</f>
        <v/>
      </c>
      <c r="C337" s="52"/>
      <c r="D337" s="8"/>
      <c r="E337" s="23"/>
      <c r="F337" s="39"/>
      <c r="G337" s="17"/>
      <c r="H337" s="17">
        <f t="shared" si="69"/>
        <v>0</v>
      </c>
      <c r="I337" s="17">
        <f t="shared" si="70"/>
        <v>0</v>
      </c>
      <c r="J337" s="15"/>
      <c r="K337" s="10">
        <f t="shared" si="71"/>
        <v>0</v>
      </c>
      <c r="L337" s="10"/>
      <c r="M337" s="17"/>
      <c r="N337" s="17">
        <f t="shared" si="72"/>
        <v>0</v>
      </c>
      <c r="O337" s="17">
        <f t="shared" si="73"/>
        <v>0</v>
      </c>
      <c r="P337" s="17">
        <f t="shared" si="74"/>
        <v>0</v>
      </c>
      <c r="Q337" s="17">
        <f t="shared" si="75"/>
        <v>0</v>
      </c>
      <c r="R337" s="49"/>
      <c r="S337" s="12"/>
    </row>
    <row r="338" spans="2:19" s="12" customFormat="1" ht="12.75" customHeight="1" x14ac:dyDescent="0.25">
      <c r="B338" s="13" t="str">
        <f>IF(F338&lt;&gt;"",1+MAX($B$22:B337),"")</f>
        <v/>
      </c>
      <c r="C338" s="13" t="s">
        <v>57</v>
      </c>
      <c r="D338" s="6" t="s">
        <v>74</v>
      </c>
      <c r="E338" s="124" t="s">
        <v>72</v>
      </c>
      <c r="F338" s="124"/>
      <c r="G338" s="124"/>
      <c r="H338" s="53">
        <f>SUM(I339:I349)</f>
        <v>291140.5</v>
      </c>
      <c r="I338" s="7">
        <f>F338*H338</f>
        <v>0</v>
      </c>
      <c r="J338" s="7"/>
      <c r="K338" s="123" t="s">
        <v>73</v>
      </c>
      <c r="L338" s="123"/>
      <c r="M338" s="123"/>
      <c r="N338" s="123"/>
      <c r="O338" s="53">
        <f>SUM(P339:P349)</f>
        <v>83353.720391499999</v>
      </c>
      <c r="P338" s="7">
        <f>F338*O338</f>
        <v>0</v>
      </c>
      <c r="Q338" s="47">
        <f>SUM(Q339:Q349)</f>
        <v>374494.22039149998</v>
      </c>
      <c r="R338" s="47">
        <f>(Q338)+(H338*$Q$8)+(O338*$Q$9)+(Q338*$Q$10)+($Q$11*((Q338)+(H338*$Q$8)+(O338*$Q$9)+(Q338*$Q$10)))+(Q338*$Q$12)</f>
        <v>524395.58895167045</v>
      </c>
    </row>
    <row r="339" spans="2:19" x14ac:dyDescent="0.25">
      <c r="B339" s="48" t="str">
        <f>IF(F339&lt;&gt;"",1+MAX($B$22:B338),"")</f>
        <v/>
      </c>
      <c r="C339" s="52"/>
      <c r="D339" s="8"/>
      <c r="E339" s="23"/>
      <c r="F339" s="39"/>
      <c r="G339" s="17"/>
      <c r="H339" s="17">
        <f t="shared" ref="H339:H349" si="76">G339*$T$2</f>
        <v>0</v>
      </c>
      <c r="I339" s="17">
        <f t="shared" ref="I339:I349" si="77">F339*H339</f>
        <v>0</v>
      </c>
      <c r="J339" s="15"/>
      <c r="K339" s="10">
        <f t="shared" ref="K339:K349" si="78">F339*J339</f>
        <v>0</v>
      </c>
      <c r="L339" s="10"/>
      <c r="M339" s="17"/>
      <c r="N339" s="17">
        <f t="shared" ref="N339:N349" si="79">M339*$U$2</f>
        <v>0</v>
      </c>
      <c r="O339" s="17">
        <f t="shared" ref="O339:O349" si="80">J339*N339</f>
        <v>0</v>
      </c>
      <c r="P339" s="17">
        <f t="shared" ref="P339:P349" si="81">F339*O339</f>
        <v>0</v>
      </c>
      <c r="Q339" s="17">
        <f t="shared" ref="Q339:Q349" si="82">I339+P339</f>
        <v>0</v>
      </c>
      <c r="R339" s="49"/>
      <c r="S339" s="12"/>
    </row>
    <row r="340" spans="2:19" x14ac:dyDescent="0.25">
      <c r="B340" s="65" t="str">
        <f>IF(F340&lt;&gt;"",1+MAX($B$22:B339),"")</f>
        <v/>
      </c>
      <c r="C340" s="66"/>
      <c r="D340" s="67" t="s">
        <v>149</v>
      </c>
      <c r="E340" s="23"/>
      <c r="F340" s="39"/>
      <c r="G340" s="17"/>
      <c r="H340" s="17">
        <f t="shared" si="76"/>
        <v>0</v>
      </c>
      <c r="I340" s="17">
        <f t="shared" si="77"/>
        <v>0</v>
      </c>
      <c r="J340" s="15"/>
      <c r="K340" s="10">
        <f t="shared" si="78"/>
        <v>0</v>
      </c>
      <c r="L340" s="10"/>
      <c r="M340" s="17"/>
      <c r="N340" s="17">
        <f t="shared" si="79"/>
        <v>0</v>
      </c>
      <c r="O340" s="17">
        <f t="shared" si="80"/>
        <v>0</v>
      </c>
      <c r="P340" s="17">
        <f t="shared" si="81"/>
        <v>0</v>
      </c>
      <c r="Q340" s="17">
        <f t="shared" si="82"/>
        <v>0</v>
      </c>
      <c r="R340" s="49"/>
    </row>
    <row r="341" spans="2:19" ht="12.75" customHeight="1" x14ac:dyDescent="0.25">
      <c r="B341" s="48">
        <f>IF(F341&lt;&gt;"",1+MAX($B$22:B340),"")</f>
        <v>155</v>
      </c>
      <c r="C341" s="119" t="s">
        <v>339</v>
      </c>
      <c r="D341" s="8" t="s">
        <v>150</v>
      </c>
      <c r="E341" s="23" t="s">
        <v>107</v>
      </c>
      <c r="F341" s="39">
        <v>40</v>
      </c>
      <c r="G341" s="17">
        <v>1350</v>
      </c>
      <c r="H341" s="17">
        <f t="shared" si="76"/>
        <v>1302.75</v>
      </c>
      <c r="I341" s="17">
        <f t="shared" si="77"/>
        <v>52110</v>
      </c>
      <c r="J341" s="15">
        <v>5.3440000000000003</v>
      </c>
      <c r="K341" s="10">
        <f t="shared" si="78"/>
        <v>213.76000000000002</v>
      </c>
      <c r="L341" s="88" t="s">
        <v>751</v>
      </c>
      <c r="M341" s="89">
        <v>42.1</v>
      </c>
      <c r="N341" s="17">
        <f t="shared" si="79"/>
        <v>58.013799999999996</v>
      </c>
      <c r="O341" s="17">
        <f t="shared" si="80"/>
        <v>310.02574720000001</v>
      </c>
      <c r="P341" s="17">
        <f t="shared" si="81"/>
        <v>12401.029888000001</v>
      </c>
      <c r="Q341" s="17">
        <f t="shared" si="82"/>
        <v>64511.029888000005</v>
      </c>
      <c r="R341" s="49"/>
    </row>
    <row r="342" spans="2:19" x14ac:dyDescent="0.25">
      <c r="B342" s="48">
        <f>IF(F342&lt;&gt;"",1+MAX($B$22:B341),"")</f>
        <v>156</v>
      </c>
      <c r="C342" s="119"/>
      <c r="D342" s="8" t="s">
        <v>151</v>
      </c>
      <c r="E342" s="23" t="s">
        <v>107</v>
      </c>
      <c r="F342" s="39">
        <v>40</v>
      </c>
      <c r="G342" s="17">
        <v>1850</v>
      </c>
      <c r="H342" s="17">
        <f t="shared" si="76"/>
        <v>1785.25</v>
      </c>
      <c r="I342" s="17">
        <f t="shared" si="77"/>
        <v>71410</v>
      </c>
      <c r="J342" s="15">
        <v>2.2930000000000001</v>
      </c>
      <c r="K342" s="10">
        <f t="shared" si="78"/>
        <v>91.72</v>
      </c>
      <c r="L342" s="88" t="s">
        <v>752</v>
      </c>
      <c r="M342" s="89">
        <v>58</v>
      </c>
      <c r="N342" s="17">
        <f t="shared" si="79"/>
        <v>79.923999999999992</v>
      </c>
      <c r="O342" s="17">
        <f t="shared" si="80"/>
        <v>183.26573199999999</v>
      </c>
      <c r="P342" s="17">
        <f t="shared" si="81"/>
        <v>7330.6292799999992</v>
      </c>
      <c r="Q342" s="17">
        <f t="shared" si="82"/>
        <v>78740.629279999994</v>
      </c>
      <c r="R342" s="49"/>
    </row>
    <row r="343" spans="2:19" x14ac:dyDescent="0.25">
      <c r="B343" s="48">
        <f>IF(F343&lt;&gt;"",1+MAX($B$22:B342),"")</f>
        <v>157</v>
      </c>
      <c r="C343" s="119"/>
      <c r="D343" s="8" t="s">
        <v>383</v>
      </c>
      <c r="E343" s="23" t="s">
        <v>107</v>
      </c>
      <c r="F343" s="39">
        <v>45</v>
      </c>
      <c r="G343" s="17">
        <v>980</v>
      </c>
      <c r="H343" s="17">
        <f t="shared" si="76"/>
        <v>945.69999999999993</v>
      </c>
      <c r="I343" s="17">
        <f t="shared" si="77"/>
        <v>42556.5</v>
      </c>
      <c r="J343" s="15">
        <v>3.2069999999999999</v>
      </c>
      <c r="K343" s="10">
        <f t="shared" si="78"/>
        <v>144.315</v>
      </c>
      <c r="L343" s="88" t="s">
        <v>753</v>
      </c>
      <c r="M343" s="89">
        <v>64.45</v>
      </c>
      <c r="N343" s="17">
        <f t="shared" si="79"/>
        <v>88.812100000000001</v>
      </c>
      <c r="O343" s="17">
        <f t="shared" si="80"/>
        <v>284.82040469999998</v>
      </c>
      <c r="P343" s="17">
        <f t="shared" si="81"/>
        <v>12816.918211499999</v>
      </c>
      <c r="Q343" s="17">
        <f t="shared" si="82"/>
        <v>55373.4182115</v>
      </c>
      <c r="R343" s="49"/>
    </row>
    <row r="344" spans="2:19" x14ac:dyDescent="0.25">
      <c r="B344" s="48">
        <f>IF(F344&lt;&gt;"",1+MAX($B$22:B343),"")</f>
        <v>158</v>
      </c>
      <c r="C344" s="119"/>
      <c r="D344" s="8" t="s">
        <v>152</v>
      </c>
      <c r="E344" s="23" t="s">
        <v>107</v>
      </c>
      <c r="F344" s="39">
        <v>40</v>
      </c>
      <c r="G344" s="17">
        <v>650</v>
      </c>
      <c r="H344" s="17">
        <f t="shared" si="76"/>
        <v>627.25</v>
      </c>
      <c r="I344" s="17">
        <f t="shared" si="77"/>
        <v>25090</v>
      </c>
      <c r="J344" s="15">
        <v>5</v>
      </c>
      <c r="K344" s="10">
        <f t="shared" si="78"/>
        <v>200</v>
      </c>
      <c r="L344" s="88" t="s">
        <v>752</v>
      </c>
      <c r="M344" s="89">
        <v>58</v>
      </c>
      <c r="N344" s="17">
        <f t="shared" si="79"/>
        <v>79.923999999999992</v>
      </c>
      <c r="O344" s="17">
        <f t="shared" si="80"/>
        <v>399.61999999999995</v>
      </c>
      <c r="P344" s="17">
        <f t="shared" si="81"/>
        <v>15984.799999999997</v>
      </c>
      <c r="Q344" s="17">
        <f t="shared" si="82"/>
        <v>41074.799999999996</v>
      </c>
      <c r="R344" s="49"/>
    </row>
    <row r="345" spans="2:19" x14ac:dyDescent="0.25">
      <c r="B345" s="48">
        <f>IF(F345&lt;&gt;"",1+MAX($B$22:B344),"")</f>
        <v>159</v>
      </c>
      <c r="C345" s="119"/>
      <c r="D345" s="8" t="s">
        <v>153</v>
      </c>
      <c r="E345" s="23" t="s">
        <v>107</v>
      </c>
      <c r="F345" s="39">
        <v>40</v>
      </c>
      <c r="G345" s="17">
        <v>980</v>
      </c>
      <c r="H345" s="17">
        <f t="shared" si="76"/>
        <v>945.69999999999993</v>
      </c>
      <c r="I345" s="17">
        <f t="shared" si="77"/>
        <v>37828</v>
      </c>
      <c r="J345" s="15">
        <v>3.2069999999999999</v>
      </c>
      <c r="K345" s="10">
        <f t="shared" si="78"/>
        <v>128.28</v>
      </c>
      <c r="L345" s="88" t="s">
        <v>753</v>
      </c>
      <c r="M345" s="89">
        <v>64.45</v>
      </c>
      <c r="N345" s="17">
        <f t="shared" si="79"/>
        <v>88.812100000000001</v>
      </c>
      <c r="O345" s="17">
        <f t="shared" si="80"/>
        <v>284.82040469999998</v>
      </c>
      <c r="P345" s="17">
        <f t="shared" si="81"/>
        <v>11392.816187999999</v>
      </c>
      <c r="Q345" s="17">
        <f t="shared" si="82"/>
        <v>49220.816187999997</v>
      </c>
      <c r="R345" s="49"/>
    </row>
    <row r="346" spans="2:19" x14ac:dyDescent="0.25">
      <c r="B346" s="48">
        <f>IF(F346&lt;&gt;"",1+MAX($B$22:B345),"")</f>
        <v>160</v>
      </c>
      <c r="C346" s="119"/>
      <c r="D346" s="8" t="s">
        <v>154</v>
      </c>
      <c r="E346" s="23" t="s">
        <v>107</v>
      </c>
      <c r="F346" s="39">
        <v>40</v>
      </c>
      <c r="G346" s="17">
        <v>990</v>
      </c>
      <c r="H346" s="17">
        <f t="shared" si="76"/>
        <v>955.35</v>
      </c>
      <c r="I346" s="17">
        <f t="shared" si="77"/>
        <v>38214</v>
      </c>
      <c r="J346" s="15">
        <v>4.9130000000000003</v>
      </c>
      <c r="K346" s="10">
        <f t="shared" si="78"/>
        <v>196.52</v>
      </c>
      <c r="L346" s="88" t="s">
        <v>754</v>
      </c>
      <c r="M346" s="89">
        <v>62.9</v>
      </c>
      <c r="N346" s="17">
        <f t="shared" si="79"/>
        <v>86.676199999999994</v>
      </c>
      <c r="O346" s="17">
        <f t="shared" si="80"/>
        <v>425.84017060000002</v>
      </c>
      <c r="P346" s="17">
        <f t="shared" si="81"/>
        <v>17033.606824000002</v>
      </c>
      <c r="Q346" s="17">
        <f t="shared" si="82"/>
        <v>55247.606824000002</v>
      </c>
      <c r="R346" s="49"/>
    </row>
    <row r="347" spans="2:19" x14ac:dyDescent="0.25">
      <c r="B347" s="48">
        <f>IF(F347&lt;&gt;"",1+MAX($B$22:B346),"")</f>
        <v>161</v>
      </c>
      <c r="C347" s="119"/>
      <c r="D347" s="8" t="s">
        <v>155</v>
      </c>
      <c r="E347" s="23" t="s">
        <v>107</v>
      </c>
      <c r="F347" s="39">
        <v>40</v>
      </c>
      <c r="G347" s="17">
        <v>620</v>
      </c>
      <c r="H347" s="17">
        <f t="shared" si="76"/>
        <v>598.29999999999995</v>
      </c>
      <c r="I347" s="17">
        <f t="shared" si="77"/>
        <v>23932</v>
      </c>
      <c r="J347" s="15">
        <v>2</v>
      </c>
      <c r="K347" s="10">
        <f t="shared" si="78"/>
        <v>80</v>
      </c>
      <c r="L347" s="88" t="s">
        <v>752</v>
      </c>
      <c r="M347" s="89">
        <v>58</v>
      </c>
      <c r="N347" s="17">
        <f t="shared" si="79"/>
        <v>79.923999999999992</v>
      </c>
      <c r="O347" s="17">
        <f t="shared" si="80"/>
        <v>159.84799999999998</v>
      </c>
      <c r="P347" s="17">
        <f t="shared" si="81"/>
        <v>6393.9199999999992</v>
      </c>
      <c r="Q347" s="17">
        <f t="shared" si="82"/>
        <v>30325.919999999998</v>
      </c>
      <c r="R347" s="49"/>
    </row>
    <row r="348" spans="2:19" ht="27.6" x14ac:dyDescent="0.25">
      <c r="B348" s="48" t="str">
        <f>IF(F348&lt;&gt;"",1+MAX($B$22:B347),"")</f>
        <v/>
      </c>
      <c r="C348" s="52"/>
      <c r="D348" s="51" t="s">
        <v>147</v>
      </c>
      <c r="E348" s="23"/>
      <c r="F348" s="39"/>
      <c r="G348" s="17"/>
      <c r="H348" s="17">
        <f t="shared" si="76"/>
        <v>0</v>
      </c>
      <c r="I348" s="17">
        <f t="shared" si="77"/>
        <v>0</v>
      </c>
      <c r="J348" s="15"/>
      <c r="K348" s="10">
        <f t="shared" si="78"/>
        <v>0</v>
      </c>
      <c r="L348" s="10"/>
      <c r="M348" s="17"/>
      <c r="N348" s="17">
        <f t="shared" si="79"/>
        <v>0</v>
      </c>
      <c r="O348" s="17">
        <f t="shared" si="80"/>
        <v>0</v>
      </c>
      <c r="P348" s="17">
        <f t="shared" si="81"/>
        <v>0</v>
      </c>
      <c r="Q348" s="17">
        <f t="shared" si="82"/>
        <v>0</v>
      </c>
      <c r="R348" s="49"/>
    </row>
    <row r="349" spans="2:19" x14ac:dyDescent="0.25">
      <c r="B349" s="48" t="str">
        <f>IF(F349&lt;&gt;"",1+MAX($B$22:B348),"")</f>
        <v/>
      </c>
      <c r="C349" s="52"/>
      <c r="D349" s="51"/>
      <c r="E349" s="23"/>
      <c r="F349" s="39"/>
      <c r="G349" s="17"/>
      <c r="H349" s="17">
        <f t="shared" si="76"/>
        <v>0</v>
      </c>
      <c r="I349" s="17">
        <f t="shared" si="77"/>
        <v>0</v>
      </c>
      <c r="J349" s="15"/>
      <c r="K349" s="10">
        <f t="shared" si="78"/>
        <v>0</v>
      </c>
      <c r="L349" s="10"/>
      <c r="M349" s="17"/>
      <c r="N349" s="17">
        <f t="shared" si="79"/>
        <v>0</v>
      </c>
      <c r="O349" s="17">
        <f t="shared" si="80"/>
        <v>0</v>
      </c>
      <c r="P349" s="17">
        <f t="shared" si="81"/>
        <v>0</v>
      </c>
      <c r="Q349" s="17">
        <f t="shared" si="82"/>
        <v>0</v>
      </c>
      <c r="R349" s="49"/>
    </row>
    <row r="350" spans="2:19" s="12" customFormat="1" ht="12.75" customHeight="1" x14ac:dyDescent="0.25">
      <c r="B350" s="13" t="str">
        <f>IF(F350&lt;&gt;"",1+MAX($B$22:B349),"")</f>
        <v/>
      </c>
      <c r="C350" s="13" t="s">
        <v>58</v>
      </c>
      <c r="D350" s="6" t="s">
        <v>75</v>
      </c>
      <c r="E350" s="124" t="s">
        <v>72</v>
      </c>
      <c r="F350" s="124"/>
      <c r="G350" s="124"/>
      <c r="H350" s="53">
        <f>SUM(I351:I362)</f>
        <v>66240.340599999996</v>
      </c>
      <c r="I350" s="7">
        <f>F350*H350</f>
        <v>0</v>
      </c>
      <c r="J350" s="7"/>
      <c r="K350" s="123" t="s">
        <v>73</v>
      </c>
      <c r="L350" s="123"/>
      <c r="M350" s="123"/>
      <c r="N350" s="123"/>
      <c r="O350" s="53">
        <f>SUM(P351:P362)</f>
        <v>26674.544099540995</v>
      </c>
      <c r="P350" s="7">
        <f>F350*O350</f>
        <v>0</v>
      </c>
      <c r="Q350" s="47">
        <f>SUM(Q351:Q362)</f>
        <v>92914.884699540999</v>
      </c>
      <c r="R350" s="47">
        <f>(Q350)+(H350*$Q$8)+(O350*$Q$9)+(Q350*$Q$10)+($Q$11*((Q350)+(H350*$Q$8)+(O350*$Q$9)+(Q350*$Q$10)))+(Q350*$Q$12)</f>
        <v>130312.59499846061</v>
      </c>
    </row>
    <row r="351" spans="2:19" x14ac:dyDescent="0.25">
      <c r="B351" s="48" t="str">
        <f>IF(F351&lt;&gt;"",1+MAX($B$22:B350),"")</f>
        <v/>
      </c>
      <c r="C351" s="52"/>
      <c r="D351" s="8"/>
      <c r="E351" s="23"/>
      <c r="F351" s="39"/>
      <c r="G351" s="17"/>
      <c r="H351" s="17">
        <f t="shared" ref="H351:H362" si="83">G351*$T$2</f>
        <v>0</v>
      </c>
      <c r="I351" s="17">
        <f t="shared" ref="I351:I414" si="84">F351*H351</f>
        <v>0</v>
      </c>
      <c r="J351" s="15"/>
      <c r="K351" s="10">
        <f t="shared" ref="K351:K362" si="85">F351*J351</f>
        <v>0</v>
      </c>
      <c r="L351" s="10"/>
      <c r="M351" s="17"/>
      <c r="N351" s="17">
        <f t="shared" ref="N351:N362" si="86">M351*$U$2</f>
        <v>0</v>
      </c>
      <c r="O351" s="17">
        <f t="shared" ref="O351:O362" si="87">J351*N351</f>
        <v>0</v>
      </c>
      <c r="P351" s="17">
        <f t="shared" ref="P351:P414" si="88">F351*O351</f>
        <v>0</v>
      </c>
      <c r="Q351" s="17">
        <f t="shared" ref="Q351:Q362" si="89">I351+P351</f>
        <v>0</v>
      </c>
      <c r="R351" s="49"/>
      <c r="S351" s="12"/>
    </row>
    <row r="352" spans="2:19" x14ac:dyDescent="0.25">
      <c r="B352" s="65" t="str">
        <f>IF(F352&lt;&gt;"",1+MAX($B$22:B351),"")</f>
        <v/>
      </c>
      <c r="C352" s="66"/>
      <c r="D352" s="67" t="s">
        <v>156</v>
      </c>
      <c r="E352" s="23"/>
      <c r="F352" s="39"/>
      <c r="G352" s="17"/>
      <c r="H352" s="17">
        <f t="shared" si="83"/>
        <v>0</v>
      </c>
      <c r="I352" s="17">
        <f t="shared" si="84"/>
        <v>0</v>
      </c>
      <c r="J352" s="15"/>
      <c r="K352" s="10">
        <f t="shared" si="85"/>
        <v>0</v>
      </c>
      <c r="L352" s="10"/>
      <c r="M352" s="17"/>
      <c r="N352" s="17">
        <f t="shared" si="86"/>
        <v>0</v>
      </c>
      <c r="O352" s="17">
        <f t="shared" si="87"/>
        <v>0</v>
      </c>
      <c r="P352" s="17">
        <f t="shared" si="88"/>
        <v>0</v>
      </c>
      <c r="Q352" s="17">
        <f t="shared" si="89"/>
        <v>0</v>
      </c>
      <c r="R352" s="49"/>
    </row>
    <row r="353" spans="2:19" ht="12.75" customHeight="1" x14ac:dyDescent="0.25">
      <c r="B353" s="48">
        <f>IF(F353&lt;&gt;"",1+MAX($B$22:B352),"")</f>
        <v>162</v>
      </c>
      <c r="C353" s="119" t="s">
        <v>339</v>
      </c>
      <c r="D353" s="8" t="s">
        <v>384</v>
      </c>
      <c r="E353" s="23" t="s">
        <v>87</v>
      </c>
      <c r="F353" s="39">
        <f>125.7*5</f>
        <v>628.5</v>
      </c>
      <c r="G353" s="17">
        <f>88/2</f>
        <v>44</v>
      </c>
      <c r="H353" s="17">
        <f t="shared" si="83"/>
        <v>42.46</v>
      </c>
      <c r="I353" s="17">
        <f t="shared" si="84"/>
        <v>26686.11</v>
      </c>
      <c r="J353" s="15">
        <v>0.28699999999999998</v>
      </c>
      <c r="K353" s="10">
        <f t="shared" si="85"/>
        <v>180.37949999999998</v>
      </c>
      <c r="L353" s="88" t="s">
        <v>728</v>
      </c>
      <c r="M353" s="89">
        <v>53.15</v>
      </c>
      <c r="N353" s="17">
        <f t="shared" si="86"/>
        <v>73.24069999999999</v>
      </c>
      <c r="O353" s="17">
        <f t="shared" si="87"/>
        <v>21.020080899999996</v>
      </c>
      <c r="P353" s="17">
        <f t="shared" si="88"/>
        <v>13211.120845649997</v>
      </c>
      <c r="Q353" s="17">
        <f t="shared" si="89"/>
        <v>39897.230845649996</v>
      </c>
      <c r="R353" s="49"/>
    </row>
    <row r="354" spans="2:19" x14ac:dyDescent="0.25">
      <c r="B354" s="48">
        <f>IF(F354&lt;&gt;"",1+MAX($B$22:B353),"")</f>
        <v>163</v>
      </c>
      <c r="C354" s="119"/>
      <c r="D354" s="8" t="s">
        <v>385</v>
      </c>
      <c r="E354" s="23" t="s">
        <v>87</v>
      </c>
      <c r="F354" s="39">
        <f>34.11*5+35.24</f>
        <v>205.79000000000002</v>
      </c>
      <c r="G354" s="17">
        <f>88/2</f>
        <v>44</v>
      </c>
      <c r="H354" s="17">
        <f t="shared" si="83"/>
        <v>42.46</v>
      </c>
      <c r="I354" s="17">
        <f t="shared" si="84"/>
        <v>8737.8434000000016</v>
      </c>
      <c r="J354" s="15">
        <v>0.28699999999999998</v>
      </c>
      <c r="K354" s="10">
        <f t="shared" si="85"/>
        <v>59.061730000000004</v>
      </c>
      <c r="L354" s="88" t="s">
        <v>728</v>
      </c>
      <c r="M354" s="89">
        <v>53.15</v>
      </c>
      <c r="N354" s="17">
        <f t="shared" si="86"/>
        <v>73.24069999999999</v>
      </c>
      <c r="O354" s="17">
        <f t="shared" si="87"/>
        <v>21.020080899999996</v>
      </c>
      <c r="P354" s="17">
        <f t="shared" si="88"/>
        <v>4325.7224484109993</v>
      </c>
      <c r="Q354" s="17">
        <f t="shared" si="89"/>
        <v>13063.565848411001</v>
      </c>
      <c r="R354" s="49"/>
    </row>
    <row r="355" spans="2:19" x14ac:dyDescent="0.25">
      <c r="B355" s="48">
        <f>IF(F355&lt;&gt;"",1+MAX($B$22:B354),"")</f>
        <v>164</v>
      </c>
      <c r="C355" s="119"/>
      <c r="D355" s="8" t="s">
        <v>178</v>
      </c>
      <c r="E355" s="23" t="s">
        <v>87</v>
      </c>
      <c r="F355" s="39">
        <f>14*5</f>
        <v>70</v>
      </c>
      <c r="G355" s="17">
        <f>88/2</f>
        <v>44</v>
      </c>
      <c r="H355" s="17">
        <f t="shared" si="83"/>
        <v>42.46</v>
      </c>
      <c r="I355" s="17">
        <f t="shared" si="84"/>
        <v>2972.2000000000003</v>
      </c>
      <c r="J355" s="15">
        <v>0.28699999999999998</v>
      </c>
      <c r="K355" s="10">
        <f t="shared" si="85"/>
        <v>20.09</v>
      </c>
      <c r="L355" s="88" t="s">
        <v>728</v>
      </c>
      <c r="M355" s="89">
        <v>53.15</v>
      </c>
      <c r="N355" s="17">
        <f t="shared" si="86"/>
        <v>73.24069999999999</v>
      </c>
      <c r="O355" s="17">
        <f t="shared" si="87"/>
        <v>21.020080899999996</v>
      </c>
      <c r="P355" s="17">
        <f t="shared" si="88"/>
        <v>1471.4056629999998</v>
      </c>
      <c r="Q355" s="17">
        <f t="shared" si="89"/>
        <v>4443.6056630000003</v>
      </c>
      <c r="R355" s="49"/>
    </row>
    <row r="356" spans="2:19" x14ac:dyDescent="0.25">
      <c r="B356" s="48" t="str">
        <f>IF(F356&lt;&gt;"",1+MAX($B$22:B355),"")</f>
        <v/>
      </c>
      <c r="C356" s="52"/>
      <c r="D356" s="8"/>
      <c r="E356" s="23"/>
      <c r="F356" s="39"/>
      <c r="G356" s="17"/>
      <c r="H356" s="17">
        <f t="shared" si="83"/>
        <v>0</v>
      </c>
      <c r="I356" s="17">
        <f t="shared" si="84"/>
        <v>0</v>
      </c>
      <c r="J356" s="15"/>
      <c r="K356" s="10">
        <f t="shared" si="85"/>
        <v>0</v>
      </c>
      <c r="L356" s="10"/>
      <c r="M356" s="17"/>
      <c r="N356" s="17">
        <f t="shared" si="86"/>
        <v>0</v>
      </c>
      <c r="O356" s="17">
        <f t="shared" si="87"/>
        <v>0</v>
      </c>
      <c r="P356" s="17">
        <f t="shared" si="88"/>
        <v>0</v>
      </c>
      <c r="Q356" s="17">
        <f t="shared" si="89"/>
        <v>0</v>
      </c>
      <c r="R356" s="49"/>
    </row>
    <row r="357" spans="2:19" x14ac:dyDescent="0.25">
      <c r="B357" s="65" t="str">
        <f>IF(F357&lt;&gt;"",1+MAX($B$22:B356),"")</f>
        <v/>
      </c>
      <c r="C357" s="66"/>
      <c r="D357" s="67" t="s">
        <v>157</v>
      </c>
      <c r="E357" s="23"/>
      <c r="F357" s="39"/>
      <c r="G357" s="17"/>
      <c r="H357" s="17">
        <f t="shared" si="83"/>
        <v>0</v>
      </c>
      <c r="I357" s="17">
        <f t="shared" si="84"/>
        <v>0</v>
      </c>
      <c r="J357" s="15"/>
      <c r="K357" s="10">
        <f t="shared" si="85"/>
        <v>0</v>
      </c>
      <c r="L357" s="10"/>
      <c r="M357" s="17"/>
      <c r="N357" s="17">
        <f t="shared" si="86"/>
        <v>0</v>
      </c>
      <c r="O357" s="17">
        <f t="shared" si="87"/>
        <v>0</v>
      </c>
      <c r="P357" s="17">
        <f t="shared" si="88"/>
        <v>0</v>
      </c>
      <c r="Q357" s="17">
        <f t="shared" si="89"/>
        <v>0</v>
      </c>
      <c r="R357" s="49"/>
    </row>
    <row r="358" spans="2:19" ht="19.5" customHeight="1" x14ac:dyDescent="0.25">
      <c r="B358" s="48">
        <f>IF(F358&lt;&gt;"",1+MAX($B$22:B357),"")</f>
        <v>165</v>
      </c>
      <c r="C358" s="52" t="s">
        <v>339</v>
      </c>
      <c r="D358" s="8" t="s">
        <v>386</v>
      </c>
      <c r="E358" s="23" t="s">
        <v>94</v>
      </c>
      <c r="F358" s="39">
        <f>90.54*5+31.62</f>
        <v>484.32000000000005</v>
      </c>
      <c r="G358" s="17">
        <v>25.25</v>
      </c>
      <c r="H358" s="17">
        <f t="shared" si="83"/>
        <v>24.366250000000001</v>
      </c>
      <c r="I358" s="17">
        <f t="shared" si="84"/>
        <v>11801.062200000002</v>
      </c>
      <c r="J358" s="15">
        <v>0.11</v>
      </c>
      <c r="K358" s="10">
        <f t="shared" si="85"/>
        <v>53.275200000000005</v>
      </c>
      <c r="L358" s="88" t="s">
        <v>755</v>
      </c>
      <c r="M358" s="89">
        <v>52.05</v>
      </c>
      <c r="N358" s="17">
        <f t="shared" si="86"/>
        <v>71.724899999999991</v>
      </c>
      <c r="O358" s="17">
        <f t="shared" si="87"/>
        <v>7.8897389999999987</v>
      </c>
      <c r="P358" s="17">
        <f t="shared" si="88"/>
        <v>3821.1583924799997</v>
      </c>
      <c r="Q358" s="17">
        <f t="shared" si="89"/>
        <v>15622.220592480002</v>
      </c>
      <c r="R358" s="49"/>
    </row>
    <row r="359" spans="2:19" x14ac:dyDescent="0.25">
      <c r="B359" s="48" t="str">
        <f>IF(F359&lt;&gt;"",1+MAX($B$22:B358),"")</f>
        <v/>
      </c>
      <c r="C359" s="52"/>
      <c r="D359" s="8"/>
      <c r="E359" s="23"/>
      <c r="F359" s="39"/>
      <c r="G359" s="17"/>
      <c r="H359" s="17">
        <f t="shared" si="83"/>
        <v>0</v>
      </c>
      <c r="I359" s="17">
        <f t="shared" si="84"/>
        <v>0</v>
      </c>
      <c r="J359" s="15"/>
      <c r="K359" s="10">
        <f t="shared" si="85"/>
        <v>0</v>
      </c>
      <c r="L359" s="10"/>
      <c r="M359" s="17"/>
      <c r="N359" s="17">
        <f t="shared" si="86"/>
        <v>0</v>
      </c>
      <c r="O359" s="17">
        <f t="shared" si="87"/>
        <v>0</v>
      </c>
      <c r="P359" s="17">
        <f t="shared" si="88"/>
        <v>0</v>
      </c>
      <c r="Q359" s="17">
        <f t="shared" si="89"/>
        <v>0</v>
      </c>
      <c r="R359" s="49"/>
    </row>
    <row r="360" spans="2:19" x14ac:dyDescent="0.25">
      <c r="B360" s="65" t="str">
        <f>IF(F360&lt;&gt;"",1+MAX($B$22:B359),"")</f>
        <v/>
      </c>
      <c r="C360" s="66"/>
      <c r="D360" s="67" t="s">
        <v>387</v>
      </c>
      <c r="E360" s="23"/>
      <c r="F360" s="39"/>
      <c r="G360" s="17"/>
      <c r="H360" s="17">
        <f t="shared" si="83"/>
        <v>0</v>
      </c>
      <c r="I360" s="17">
        <f t="shared" si="84"/>
        <v>0</v>
      </c>
      <c r="J360" s="15"/>
      <c r="K360" s="10">
        <f t="shared" si="85"/>
        <v>0</v>
      </c>
      <c r="L360" s="10"/>
      <c r="M360" s="17"/>
      <c r="N360" s="17">
        <f t="shared" si="86"/>
        <v>0</v>
      </c>
      <c r="O360" s="17">
        <f t="shared" si="87"/>
        <v>0</v>
      </c>
      <c r="P360" s="17">
        <f t="shared" si="88"/>
        <v>0</v>
      </c>
      <c r="Q360" s="17">
        <f t="shared" si="89"/>
        <v>0</v>
      </c>
      <c r="R360" s="49"/>
    </row>
    <row r="361" spans="2:19" ht="20.25" customHeight="1" x14ac:dyDescent="0.25">
      <c r="B361" s="48">
        <f>IF(F361&lt;&gt;"",1+MAX($B$22:B360),"")</f>
        <v>166</v>
      </c>
      <c r="C361" s="52" t="s">
        <v>339</v>
      </c>
      <c r="D361" s="8" t="s">
        <v>388</v>
      </c>
      <c r="E361" s="23" t="s">
        <v>107</v>
      </c>
      <c r="F361" s="39">
        <v>5</v>
      </c>
      <c r="G361" s="17">
        <v>3325</v>
      </c>
      <c r="H361" s="17">
        <f t="shared" si="83"/>
        <v>3208.625</v>
      </c>
      <c r="I361" s="17">
        <f t="shared" si="84"/>
        <v>16043.125</v>
      </c>
      <c r="J361" s="15">
        <v>10.5</v>
      </c>
      <c r="K361" s="10">
        <f t="shared" si="85"/>
        <v>52.5</v>
      </c>
      <c r="L361" s="88" t="s">
        <v>728</v>
      </c>
      <c r="M361" s="89">
        <v>53.15</v>
      </c>
      <c r="N361" s="17">
        <f t="shared" si="86"/>
        <v>73.24069999999999</v>
      </c>
      <c r="O361" s="17">
        <f t="shared" si="87"/>
        <v>769.02734999999984</v>
      </c>
      <c r="P361" s="17">
        <f t="shared" si="88"/>
        <v>3845.1367499999992</v>
      </c>
      <c r="Q361" s="17">
        <f t="shared" si="89"/>
        <v>19888.261749999998</v>
      </c>
      <c r="R361" s="49"/>
    </row>
    <row r="362" spans="2:19" x14ac:dyDescent="0.25">
      <c r="B362" s="48" t="str">
        <f>IF(F362&lt;&gt;"",1+MAX($B$22:B361),"")</f>
        <v/>
      </c>
      <c r="C362" s="52"/>
      <c r="D362" s="8"/>
      <c r="E362" s="23"/>
      <c r="F362" s="39"/>
      <c r="G362" s="17"/>
      <c r="H362" s="17">
        <f t="shared" si="83"/>
        <v>0</v>
      </c>
      <c r="I362" s="17">
        <f t="shared" si="84"/>
        <v>0</v>
      </c>
      <c r="J362" s="15"/>
      <c r="K362" s="10">
        <f t="shared" si="85"/>
        <v>0</v>
      </c>
      <c r="L362" s="10"/>
      <c r="M362" s="17"/>
      <c r="N362" s="17">
        <f t="shared" si="86"/>
        <v>0</v>
      </c>
      <c r="O362" s="17">
        <f t="shared" si="87"/>
        <v>0</v>
      </c>
      <c r="P362" s="17">
        <f t="shared" si="88"/>
        <v>0</v>
      </c>
      <c r="Q362" s="17">
        <f t="shared" si="89"/>
        <v>0</v>
      </c>
      <c r="R362" s="49"/>
    </row>
    <row r="363" spans="2:19" s="12" customFormat="1" ht="12.75" customHeight="1" x14ac:dyDescent="0.25">
      <c r="B363" s="13" t="str">
        <f>IF(F363&lt;&gt;"",1+MAX($B$22:B362),"")</f>
        <v/>
      </c>
      <c r="C363" s="13" t="s">
        <v>59</v>
      </c>
      <c r="D363" s="6" t="s">
        <v>24</v>
      </c>
      <c r="E363" s="124" t="s">
        <v>72</v>
      </c>
      <c r="F363" s="124"/>
      <c r="G363" s="124"/>
      <c r="H363" s="53">
        <f>SUM(I364:I367)</f>
        <v>108080</v>
      </c>
      <c r="I363" s="7">
        <f t="shared" si="84"/>
        <v>0</v>
      </c>
      <c r="J363" s="7"/>
      <c r="K363" s="123" t="s">
        <v>73</v>
      </c>
      <c r="L363" s="123"/>
      <c r="M363" s="123"/>
      <c r="N363" s="123"/>
      <c r="O363" s="53">
        <f>SUM(P364:P367)</f>
        <v>126729.49249999999</v>
      </c>
      <c r="P363" s="7">
        <f t="shared" si="88"/>
        <v>0</v>
      </c>
      <c r="Q363" s="47">
        <f>SUM(Q364:Q367)</f>
        <v>234809.49249999999</v>
      </c>
      <c r="R363" s="47">
        <f>(Q363)+(H363*$Q$8)+(O363*$Q$9)+(Q363*$Q$10)+($Q$11*((Q363)+(H363*$Q$8)+(O363*$Q$9)+(Q363*$Q$10)))+(Q363*$Q$12)</f>
        <v>331358.00387749996</v>
      </c>
    </row>
    <row r="364" spans="2:19" x14ac:dyDescent="0.25">
      <c r="B364" s="48" t="str">
        <f>IF(F364&lt;&gt;"",1+MAX($B$22:B363),"")</f>
        <v/>
      </c>
      <c r="C364" s="52"/>
      <c r="D364" s="8"/>
      <c r="E364" s="23"/>
      <c r="F364" s="39"/>
      <c r="G364" s="17"/>
      <c r="H364" s="17">
        <f t="shared" ref="H364:H367" si="90">G364*$T$2</f>
        <v>0</v>
      </c>
      <c r="I364" s="17">
        <f t="shared" si="84"/>
        <v>0</v>
      </c>
      <c r="J364" s="15"/>
      <c r="K364" s="10">
        <f t="shared" ref="K364:K367" si="91">F364*J364</f>
        <v>0</v>
      </c>
      <c r="L364" s="10"/>
      <c r="M364" s="17"/>
      <c r="N364" s="17">
        <f t="shared" ref="N364:N367" si="92">M364*$U$2</f>
        <v>0</v>
      </c>
      <c r="O364" s="17">
        <f t="shared" ref="O364:O367" si="93">J364*N364</f>
        <v>0</v>
      </c>
      <c r="P364" s="17">
        <f t="shared" si="88"/>
        <v>0</v>
      </c>
      <c r="Q364" s="17">
        <f t="shared" ref="Q364:Q367" si="94">I364+P364</f>
        <v>0</v>
      </c>
      <c r="R364" s="49"/>
      <c r="S364" s="12"/>
    </row>
    <row r="365" spans="2:19" x14ac:dyDescent="0.25">
      <c r="B365" s="65" t="str">
        <f>IF(F365&lt;&gt;"",1+MAX($B$22:B364),"")</f>
        <v/>
      </c>
      <c r="C365" s="66"/>
      <c r="D365" s="67" t="s">
        <v>158</v>
      </c>
      <c r="E365" s="23"/>
      <c r="F365" s="39"/>
      <c r="G365" s="17"/>
      <c r="H365" s="17">
        <f t="shared" si="90"/>
        <v>0</v>
      </c>
      <c r="I365" s="17">
        <f t="shared" si="84"/>
        <v>0</v>
      </c>
      <c r="J365" s="15"/>
      <c r="K365" s="10">
        <f t="shared" si="91"/>
        <v>0</v>
      </c>
      <c r="L365" s="10"/>
      <c r="M365" s="17"/>
      <c r="N365" s="17">
        <f t="shared" si="92"/>
        <v>0</v>
      </c>
      <c r="O365" s="17">
        <f t="shared" si="93"/>
        <v>0</v>
      </c>
      <c r="P365" s="17">
        <f t="shared" si="88"/>
        <v>0</v>
      </c>
      <c r="Q365" s="17">
        <f t="shared" si="94"/>
        <v>0</v>
      </c>
      <c r="R365" s="49"/>
    </row>
    <row r="366" spans="2:19" ht="12.75" customHeight="1" x14ac:dyDescent="0.25">
      <c r="B366" s="48">
        <f>IF(F366&lt;&gt;"",1+MAX($B$22:B365),"")</f>
        <v>167</v>
      </c>
      <c r="C366" s="52" t="s">
        <v>339</v>
      </c>
      <c r="D366" s="8" t="s">
        <v>389</v>
      </c>
      <c r="E366" s="23" t="s">
        <v>107</v>
      </c>
      <c r="F366" s="39">
        <v>1</v>
      </c>
      <c r="G366" s="17">
        <v>112000</v>
      </c>
      <c r="H366" s="17">
        <f t="shared" si="90"/>
        <v>108080</v>
      </c>
      <c r="I366" s="17">
        <f t="shared" si="84"/>
        <v>108080</v>
      </c>
      <c r="J366" s="15">
        <v>1075</v>
      </c>
      <c r="K366" s="10">
        <f t="shared" si="91"/>
        <v>1075</v>
      </c>
      <c r="L366" s="88" t="s">
        <v>756</v>
      </c>
      <c r="M366" s="89">
        <v>85.55</v>
      </c>
      <c r="N366" s="17">
        <f t="shared" si="92"/>
        <v>117.88789999999999</v>
      </c>
      <c r="O366" s="17">
        <f t="shared" si="93"/>
        <v>126729.49249999999</v>
      </c>
      <c r="P366" s="17">
        <f t="shared" si="88"/>
        <v>126729.49249999999</v>
      </c>
      <c r="Q366" s="17">
        <f t="shared" si="94"/>
        <v>234809.49249999999</v>
      </c>
      <c r="R366" s="49"/>
    </row>
    <row r="367" spans="2:19" x14ac:dyDescent="0.25">
      <c r="B367" s="48" t="str">
        <f>IF(F367&lt;&gt;"",1+MAX($B$22:B366),"")</f>
        <v/>
      </c>
      <c r="C367" s="52"/>
      <c r="D367" s="8"/>
      <c r="E367" s="23"/>
      <c r="F367" s="39"/>
      <c r="G367" s="17"/>
      <c r="H367" s="17">
        <f t="shared" si="90"/>
        <v>0</v>
      </c>
      <c r="I367" s="17">
        <f t="shared" si="84"/>
        <v>0</v>
      </c>
      <c r="J367" s="15"/>
      <c r="K367" s="10">
        <f t="shared" si="91"/>
        <v>0</v>
      </c>
      <c r="L367" s="10"/>
      <c r="M367" s="17"/>
      <c r="N367" s="17">
        <f t="shared" si="92"/>
        <v>0</v>
      </c>
      <c r="O367" s="17">
        <f t="shared" si="93"/>
        <v>0</v>
      </c>
      <c r="P367" s="17">
        <f t="shared" si="88"/>
        <v>0</v>
      </c>
      <c r="Q367" s="17">
        <f t="shared" si="94"/>
        <v>0</v>
      </c>
      <c r="R367" s="49"/>
    </row>
    <row r="368" spans="2:19" s="12" customFormat="1" ht="12.75" customHeight="1" x14ac:dyDescent="0.25">
      <c r="B368" s="13" t="str">
        <f>IF(F368&lt;&gt;"",1+MAX($B$22:B367),"")</f>
        <v/>
      </c>
      <c r="C368" s="13" t="s">
        <v>60</v>
      </c>
      <c r="D368" s="6" t="s">
        <v>31</v>
      </c>
      <c r="E368" s="124" t="s">
        <v>72</v>
      </c>
      <c r="F368" s="124"/>
      <c r="G368" s="124"/>
      <c r="H368" s="53">
        <f>SUM(I369:I393)</f>
        <v>165133.11599999998</v>
      </c>
      <c r="I368" s="7">
        <f t="shared" si="84"/>
        <v>0</v>
      </c>
      <c r="J368" s="7"/>
      <c r="K368" s="123" t="s">
        <v>73</v>
      </c>
      <c r="L368" s="123"/>
      <c r="M368" s="123"/>
      <c r="N368" s="123"/>
      <c r="O368" s="53">
        <f>SUM(P369:P393)</f>
        <v>313322.69536229986</v>
      </c>
      <c r="P368" s="7">
        <f t="shared" si="88"/>
        <v>0</v>
      </c>
      <c r="Q368" s="47">
        <f>SUM(Q369:Q393)</f>
        <v>478455.81136229989</v>
      </c>
      <c r="R368" s="47">
        <f>(Q368)+(H368*$Q$8)+(O368*$Q$9)+(Q368*$Q$10)+($Q$11*((Q368)+(H368*$Q$8)+(O368*$Q$9)+(Q368*$Q$10)))+(Q368*$Q$12)</f>
        <v>677080.157084618</v>
      </c>
    </row>
    <row r="369" spans="2:19" x14ac:dyDescent="0.25">
      <c r="B369" s="48" t="str">
        <f>IF(F369&lt;&gt;"",1+MAX($B$22:B368),"")</f>
        <v/>
      </c>
      <c r="C369" s="52"/>
      <c r="D369" s="8"/>
      <c r="E369" s="23"/>
      <c r="F369" s="39"/>
      <c r="G369" s="17"/>
      <c r="H369" s="17">
        <f t="shared" ref="H369:H393" si="95">G369*$T$2</f>
        <v>0</v>
      </c>
      <c r="I369" s="17">
        <f t="shared" si="84"/>
        <v>0</v>
      </c>
      <c r="J369" s="15"/>
      <c r="K369" s="10">
        <f t="shared" ref="K369:K393" si="96">F369*J369</f>
        <v>0</v>
      </c>
      <c r="L369" s="10"/>
      <c r="M369" s="17"/>
      <c r="N369" s="17">
        <f t="shared" ref="N369:N393" si="97">M369*$U$2</f>
        <v>0</v>
      </c>
      <c r="O369" s="17">
        <f t="shared" ref="O369:O393" si="98">J369*N369</f>
        <v>0</v>
      </c>
      <c r="P369" s="17">
        <f t="shared" si="88"/>
        <v>0</v>
      </c>
      <c r="Q369" s="17">
        <f t="shared" ref="Q369:Q393" si="99">I369+P369</f>
        <v>0</v>
      </c>
      <c r="R369" s="49"/>
      <c r="S369" s="12"/>
    </row>
    <row r="370" spans="2:19" x14ac:dyDescent="0.25">
      <c r="B370" s="65" t="str">
        <f>IF(F370&lt;&gt;"",1+MAX($B$22:B369),"")</f>
        <v/>
      </c>
      <c r="C370" s="66"/>
      <c r="D370" s="67" t="s">
        <v>390</v>
      </c>
      <c r="E370" s="23"/>
      <c r="F370" s="39"/>
      <c r="G370" s="17"/>
      <c r="H370" s="17">
        <f t="shared" si="95"/>
        <v>0</v>
      </c>
      <c r="I370" s="17">
        <f t="shared" si="84"/>
        <v>0</v>
      </c>
      <c r="J370" s="15"/>
      <c r="K370" s="10">
        <f t="shared" si="96"/>
        <v>0</v>
      </c>
      <c r="L370" s="10"/>
      <c r="M370" s="17"/>
      <c r="N370" s="17">
        <f t="shared" si="97"/>
        <v>0</v>
      </c>
      <c r="O370" s="17">
        <f t="shared" si="98"/>
        <v>0</v>
      </c>
      <c r="P370" s="17">
        <f t="shared" si="88"/>
        <v>0</v>
      </c>
      <c r="Q370" s="17">
        <f t="shared" si="99"/>
        <v>0</v>
      </c>
      <c r="R370" s="49"/>
    </row>
    <row r="371" spans="2:19" ht="41.4" x14ac:dyDescent="0.25">
      <c r="B371" s="48">
        <f>IF(F371&lt;&gt;"",1+MAX($B$22:B370),"")</f>
        <v>168</v>
      </c>
      <c r="C371" s="119" t="s">
        <v>391</v>
      </c>
      <c r="D371" s="8" t="s">
        <v>392</v>
      </c>
      <c r="E371" s="23" t="s">
        <v>107</v>
      </c>
      <c r="F371" s="39">
        <v>435</v>
      </c>
      <c r="G371" s="17">
        <v>29.95</v>
      </c>
      <c r="H371" s="17">
        <f t="shared" si="95"/>
        <v>28.90175</v>
      </c>
      <c r="I371" s="17">
        <f t="shared" si="84"/>
        <v>12572.26125</v>
      </c>
      <c r="J371" s="15">
        <v>0.5</v>
      </c>
      <c r="K371" s="10">
        <f t="shared" si="96"/>
        <v>217.5</v>
      </c>
      <c r="L371" s="88" t="s">
        <v>757</v>
      </c>
      <c r="M371" s="89">
        <v>63.25</v>
      </c>
      <c r="N371" s="17">
        <f t="shared" si="97"/>
        <v>87.158499999999989</v>
      </c>
      <c r="O371" s="17">
        <f t="shared" si="98"/>
        <v>43.579249999999995</v>
      </c>
      <c r="P371" s="17">
        <f t="shared" si="88"/>
        <v>18956.973749999997</v>
      </c>
      <c r="Q371" s="17">
        <f t="shared" si="99"/>
        <v>31529.234999999997</v>
      </c>
      <c r="R371" s="49"/>
      <c r="S371" s="12"/>
    </row>
    <row r="372" spans="2:19" ht="41.4" x14ac:dyDescent="0.25">
      <c r="B372" s="48">
        <f>IF(F372&lt;&gt;"",1+MAX($B$22:B371),"")</f>
        <v>169</v>
      </c>
      <c r="C372" s="119"/>
      <c r="D372" s="8" t="s">
        <v>393</v>
      </c>
      <c r="E372" s="23" t="s">
        <v>107</v>
      </c>
      <c r="F372" s="39">
        <v>102</v>
      </c>
      <c r="G372" s="17">
        <v>26.25</v>
      </c>
      <c r="H372" s="17">
        <f t="shared" si="95"/>
        <v>25.331250000000001</v>
      </c>
      <c r="I372" s="17">
        <f t="shared" si="84"/>
        <v>2583.7874999999999</v>
      </c>
      <c r="J372" s="15">
        <v>0.5</v>
      </c>
      <c r="K372" s="10">
        <f t="shared" si="96"/>
        <v>51</v>
      </c>
      <c r="L372" s="88" t="s">
        <v>757</v>
      </c>
      <c r="M372" s="89">
        <v>63.25</v>
      </c>
      <c r="N372" s="17">
        <f t="shared" si="97"/>
        <v>87.158499999999989</v>
      </c>
      <c r="O372" s="17">
        <f t="shared" si="98"/>
        <v>43.579249999999995</v>
      </c>
      <c r="P372" s="17">
        <f t="shared" si="88"/>
        <v>4445.0834999999997</v>
      </c>
      <c r="Q372" s="17">
        <f t="shared" si="99"/>
        <v>7028.8709999999992</v>
      </c>
      <c r="R372" s="49"/>
      <c r="S372" s="12"/>
    </row>
    <row r="373" spans="2:19" ht="41.4" x14ac:dyDescent="0.25">
      <c r="B373" s="48">
        <f>IF(F373&lt;&gt;"",1+MAX($B$22:B372),"")</f>
        <v>170</v>
      </c>
      <c r="C373" s="119"/>
      <c r="D373" s="8" t="s">
        <v>394</v>
      </c>
      <c r="E373" s="23" t="s">
        <v>107</v>
      </c>
      <c r="F373" s="39">
        <v>25</v>
      </c>
      <c r="G373" s="17">
        <v>49.99</v>
      </c>
      <c r="H373" s="17">
        <f t="shared" si="95"/>
        <v>48.240349999999999</v>
      </c>
      <c r="I373" s="17">
        <f t="shared" si="84"/>
        <v>1206.00875</v>
      </c>
      <c r="J373" s="15">
        <v>0.77500000000000002</v>
      </c>
      <c r="K373" s="10">
        <f t="shared" si="96"/>
        <v>19.375</v>
      </c>
      <c r="L373" s="88" t="s">
        <v>757</v>
      </c>
      <c r="M373" s="89">
        <v>63.25</v>
      </c>
      <c r="N373" s="17">
        <f t="shared" si="97"/>
        <v>87.158499999999989</v>
      </c>
      <c r="O373" s="17">
        <f t="shared" si="98"/>
        <v>67.5478375</v>
      </c>
      <c r="P373" s="17">
        <f t="shared" si="88"/>
        <v>1688.6959374999999</v>
      </c>
      <c r="Q373" s="17">
        <f t="shared" si="99"/>
        <v>2894.7046874999996</v>
      </c>
      <c r="R373" s="49"/>
      <c r="S373" s="12"/>
    </row>
    <row r="374" spans="2:19" ht="41.4" x14ac:dyDescent="0.25">
      <c r="B374" s="48">
        <f>IF(F374&lt;&gt;"",1+MAX($B$22:B373),"")</f>
        <v>171</v>
      </c>
      <c r="C374" s="119"/>
      <c r="D374" s="8" t="s">
        <v>395</v>
      </c>
      <c r="E374" s="23" t="s">
        <v>107</v>
      </c>
      <c r="F374" s="39">
        <v>2</v>
      </c>
      <c r="G374" s="17">
        <v>24.75</v>
      </c>
      <c r="H374" s="17">
        <f t="shared" si="95"/>
        <v>23.883749999999999</v>
      </c>
      <c r="I374" s="17">
        <f t="shared" si="84"/>
        <v>47.767499999999998</v>
      </c>
      <c r="J374" s="15">
        <v>0.5</v>
      </c>
      <c r="K374" s="10">
        <f t="shared" si="96"/>
        <v>1</v>
      </c>
      <c r="L374" s="88" t="s">
        <v>757</v>
      </c>
      <c r="M374" s="89">
        <v>63.25</v>
      </c>
      <c r="N374" s="17">
        <f t="shared" si="97"/>
        <v>87.158499999999989</v>
      </c>
      <c r="O374" s="17">
        <f t="shared" si="98"/>
        <v>43.579249999999995</v>
      </c>
      <c r="P374" s="17">
        <f t="shared" si="88"/>
        <v>87.158499999999989</v>
      </c>
      <c r="Q374" s="17">
        <f t="shared" si="99"/>
        <v>134.92599999999999</v>
      </c>
      <c r="R374" s="49"/>
      <c r="S374" s="12"/>
    </row>
    <row r="375" spans="2:19" x14ac:dyDescent="0.25">
      <c r="B375" s="48" t="str">
        <f>IF(F375&lt;&gt;"",1+MAX($B$22:B374),"")</f>
        <v/>
      </c>
      <c r="C375" s="52"/>
      <c r="D375" s="8"/>
      <c r="E375" s="23"/>
      <c r="F375" s="39"/>
      <c r="G375" s="17"/>
      <c r="H375" s="17">
        <f t="shared" si="95"/>
        <v>0</v>
      </c>
      <c r="I375" s="17">
        <f t="shared" si="84"/>
        <v>0</v>
      </c>
      <c r="J375" s="15"/>
      <c r="K375" s="10">
        <f t="shared" si="96"/>
        <v>0</v>
      </c>
      <c r="L375" s="10"/>
      <c r="M375" s="17"/>
      <c r="N375" s="17">
        <f t="shared" si="97"/>
        <v>0</v>
      </c>
      <c r="O375" s="17">
        <f t="shared" si="98"/>
        <v>0</v>
      </c>
      <c r="P375" s="17">
        <f t="shared" si="88"/>
        <v>0</v>
      </c>
      <c r="Q375" s="17">
        <f t="shared" si="99"/>
        <v>0</v>
      </c>
      <c r="R375" s="49"/>
      <c r="S375" s="12"/>
    </row>
    <row r="376" spans="2:19" x14ac:dyDescent="0.25">
      <c r="B376" s="65" t="str">
        <f>IF(F376&lt;&gt;"",1+MAX($B$22:B375),"")</f>
        <v/>
      </c>
      <c r="C376" s="66"/>
      <c r="D376" s="67" t="s">
        <v>396</v>
      </c>
      <c r="E376" s="23"/>
      <c r="F376" s="39"/>
      <c r="G376" s="17"/>
      <c r="H376" s="17">
        <f t="shared" si="95"/>
        <v>0</v>
      </c>
      <c r="I376" s="17">
        <f t="shared" si="84"/>
        <v>0</v>
      </c>
      <c r="J376" s="15"/>
      <c r="K376" s="10">
        <f t="shared" si="96"/>
        <v>0</v>
      </c>
      <c r="L376" s="10"/>
      <c r="M376" s="17"/>
      <c r="N376" s="17">
        <f t="shared" si="97"/>
        <v>0</v>
      </c>
      <c r="O376" s="17">
        <f t="shared" si="98"/>
        <v>0</v>
      </c>
      <c r="P376" s="17">
        <f t="shared" si="88"/>
        <v>0</v>
      </c>
      <c r="Q376" s="17">
        <f t="shared" si="99"/>
        <v>0</v>
      </c>
      <c r="R376" s="49"/>
    </row>
    <row r="377" spans="2:19" ht="12.75" customHeight="1" x14ac:dyDescent="0.25">
      <c r="B377" s="48">
        <f>IF(F377&lt;&gt;"",1+MAX($B$22:B376),"")</f>
        <v>172</v>
      </c>
      <c r="C377" s="119" t="s">
        <v>391</v>
      </c>
      <c r="D377" s="8" t="s">
        <v>397</v>
      </c>
      <c r="E377" s="23" t="s">
        <v>94</v>
      </c>
      <c r="F377" s="39">
        <v>4727</v>
      </c>
      <c r="G377" s="17">
        <v>7.6</v>
      </c>
      <c r="H377" s="17">
        <f t="shared" si="95"/>
        <v>7.3339999999999996</v>
      </c>
      <c r="I377" s="17">
        <f t="shared" si="84"/>
        <v>34667.817999999999</v>
      </c>
      <c r="J377" s="15">
        <v>0.4253214638971316</v>
      </c>
      <c r="K377" s="10">
        <f t="shared" si="96"/>
        <v>2010.4945598417412</v>
      </c>
      <c r="L377" s="88" t="s">
        <v>758</v>
      </c>
      <c r="M377" s="89">
        <v>50.55</v>
      </c>
      <c r="N377" s="17">
        <f t="shared" si="97"/>
        <v>69.657899999999984</v>
      </c>
      <c r="O377" s="17">
        <f t="shared" si="98"/>
        <v>29.626999999999995</v>
      </c>
      <c r="P377" s="17">
        <f t="shared" si="88"/>
        <v>140046.82899999997</v>
      </c>
      <c r="Q377" s="17">
        <f t="shared" si="99"/>
        <v>174714.64699999997</v>
      </c>
      <c r="R377" s="49"/>
      <c r="S377" s="12"/>
    </row>
    <row r="378" spans="2:19" x14ac:dyDescent="0.25">
      <c r="B378" s="48">
        <f>IF(F378&lt;&gt;"",1+MAX($B$22:B377),"")</f>
        <v>173</v>
      </c>
      <c r="C378" s="119"/>
      <c r="D378" s="8" t="s">
        <v>398</v>
      </c>
      <c r="E378" s="23" t="s">
        <v>94</v>
      </c>
      <c r="F378" s="39">
        <v>1754</v>
      </c>
      <c r="G378" s="17">
        <v>15.8</v>
      </c>
      <c r="H378" s="17">
        <f t="shared" si="95"/>
        <v>15.247</v>
      </c>
      <c r="I378" s="17">
        <f t="shared" si="84"/>
        <v>26743.238000000001</v>
      </c>
      <c r="J378" s="15">
        <v>0.64292779426310587</v>
      </c>
      <c r="K378" s="10">
        <f t="shared" si="96"/>
        <v>1127.6953511374877</v>
      </c>
      <c r="L378" s="88" t="s">
        <v>758</v>
      </c>
      <c r="M378" s="89">
        <v>50.55</v>
      </c>
      <c r="N378" s="17">
        <f t="shared" si="97"/>
        <v>69.657899999999984</v>
      </c>
      <c r="O378" s="17">
        <f t="shared" si="98"/>
        <v>44.784999999999989</v>
      </c>
      <c r="P378" s="17">
        <f t="shared" si="88"/>
        <v>78552.889999999985</v>
      </c>
      <c r="Q378" s="17">
        <f t="shared" si="99"/>
        <v>105296.12799999998</v>
      </c>
      <c r="R378" s="49"/>
      <c r="S378" s="12"/>
    </row>
    <row r="379" spans="2:19" x14ac:dyDescent="0.25">
      <c r="B379" s="48">
        <f>IF(F379&lt;&gt;"",1+MAX($B$22:B378),"")</f>
        <v>174</v>
      </c>
      <c r="C379" s="119"/>
      <c r="D379" s="8" t="s">
        <v>399</v>
      </c>
      <c r="E379" s="23" t="s">
        <v>94</v>
      </c>
      <c r="F379" s="39">
        <v>903</v>
      </c>
      <c r="G379" s="17">
        <v>25.5</v>
      </c>
      <c r="H379" s="17">
        <f t="shared" si="95"/>
        <v>24.607499999999998</v>
      </c>
      <c r="I379" s="17">
        <f t="shared" si="84"/>
        <v>22220.572499999998</v>
      </c>
      <c r="J379" s="15">
        <v>0.61120812827432924</v>
      </c>
      <c r="K379" s="10">
        <f t="shared" si="96"/>
        <v>551.92093983171935</v>
      </c>
      <c r="L379" s="88" t="s">
        <v>759</v>
      </c>
      <c r="M379" s="89">
        <v>62.99</v>
      </c>
      <c r="N379" s="17">
        <f t="shared" si="97"/>
        <v>86.800219999999996</v>
      </c>
      <c r="O379" s="17">
        <f t="shared" si="98"/>
        <v>53.052999999999997</v>
      </c>
      <c r="P379" s="17">
        <f t="shared" si="88"/>
        <v>47906.858999999997</v>
      </c>
      <c r="Q379" s="17">
        <f t="shared" si="99"/>
        <v>70127.431499999992</v>
      </c>
      <c r="R379" s="49"/>
      <c r="S379" s="12"/>
    </row>
    <row r="380" spans="2:19" x14ac:dyDescent="0.25">
      <c r="B380" s="48">
        <f>IF(F380&lt;&gt;"",1+MAX($B$22:B379),"")</f>
        <v>175</v>
      </c>
      <c r="C380" s="119"/>
      <c r="D380" s="8" t="s">
        <v>400</v>
      </c>
      <c r="E380" s="23" t="s">
        <v>94</v>
      </c>
      <c r="F380" s="39">
        <v>189</v>
      </c>
      <c r="G380" s="17">
        <v>57.5</v>
      </c>
      <c r="H380" s="17">
        <f t="shared" si="95"/>
        <v>55.487499999999997</v>
      </c>
      <c r="I380" s="17">
        <f t="shared" si="84"/>
        <v>10487.137499999999</v>
      </c>
      <c r="J380" s="15">
        <v>0.81759009366566116</v>
      </c>
      <c r="K380" s="10">
        <f t="shared" si="96"/>
        <v>154.52452770280996</v>
      </c>
      <c r="L380" s="88" t="s">
        <v>759</v>
      </c>
      <c r="M380" s="89">
        <v>62.99</v>
      </c>
      <c r="N380" s="17">
        <f t="shared" si="97"/>
        <v>86.800219999999996</v>
      </c>
      <c r="O380" s="17">
        <f t="shared" si="98"/>
        <v>70.966999999999985</v>
      </c>
      <c r="P380" s="17">
        <f t="shared" si="88"/>
        <v>13412.762999999997</v>
      </c>
      <c r="Q380" s="17">
        <f t="shared" si="99"/>
        <v>23899.900499999996</v>
      </c>
      <c r="R380" s="49"/>
      <c r="S380" s="12"/>
    </row>
    <row r="381" spans="2:19" x14ac:dyDescent="0.25">
      <c r="B381" s="48" t="str">
        <f>IF(F381&lt;&gt;"",1+MAX($B$22:B380),"")</f>
        <v/>
      </c>
      <c r="C381" s="52"/>
      <c r="D381" s="8"/>
      <c r="E381" s="23"/>
      <c r="F381" s="39"/>
      <c r="G381" s="17"/>
      <c r="H381" s="17">
        <f t="shared" si="95"/>
        <v>0</v>
      </c>
      <c r="I381" s="17">
        <f t="shared" si="84"/>
        <v>0</v>
      </c>
      <c r="J381" s="15"/>
      <c r="K381" s="10">
        <f t="shared" si="96"/>
        <v>0</v>
      </c>
      <c r="L381" s="10"/>
      <c r="M381" s="17"/>
      <c r="N381" s="17">
        <f t="shared" si="97"/>
        <v>0</v>
      </c>
      <c r="O381" s="17">
        <f t="shared" si="98"/>
        <v>0</v>
      </c>
      <c r="P381" s="17">
        <f t="shared" si="88"/>
        <v>0</v>
      </c>
      <c r="Q381" s="17">
        <f t="shared" si="99"/>
        <v>0</v>
      </c>
      <c r="R381" s="49"/>
      <c r="S381" s="12"/>
    </row>
    <row r="382" spans="2:19" x14ac:dyDescent="0.25">
      <c r="B382" s="65" t="str">
        <f>IF(F382&lt;&gt;"",1+MAX($B$22:B381),"")</f>
        <v/>
      </c>
      <c r="C382" s="66"/>
      <c r="D382" s="67" t="s">
        <v>401</v>
      </c>
      <c r="E382" s="23"/>
      <c r="F382" s="39"/>
      <c r="G382" s="17"/>
      <c r="H382" s="17">
        <f t="shared" si="95"/>
        <v>0</v>
      </c>
      <c r="I382" s="17">
        <f t="shared" si="84"/>
        <v>0</v>
      </c>
      <c r="J382" s="15"/>
      <c r="K382" s="10">
        <f t="shared" si="96"/>
        <v>0</v>
      </c>
      <c r="L382" s="10"/>
      <c r="M382" s="17"/>
      <c r="N382" s="17">
        <f t="shared" si="97"/>
        <v>0</v>
      </c>
      <c r="O382" s="17">
        <f t="shared" si="98"/>
        <v>0</v>
      </c>
      <c r="P382" s="17">
        <f t="shared" si="88"/>
        <v>0</v>
      </c>
      <c r="Q382" s="17">
        <f t="shared" si="99"/>
        <v>0</v>
      </c>
      <c r="R382" s="49"/>
    </row>
    <row r="383" spans="2:19" ht="179.4" x14ac:dyDescent="0.25">
      <c r="B383" s="48">
        <f>IF(F383&lt;&gt;"",1+MAX($B$22:B382),"")</f>
        <v>176</v>
      </c>
      <c r="C383" s="119" t="s">
        <v>391</v>
      </c>
      <c r="D383" s="8" t="s">
        <v>402</v>
      </c>
      <c r="E383" s="23" t="s">
        <v>107</v>
      </c>
      <c r="F383" s="39">
        <v>1</v>
      </c>
      <c r="G383" s="17">
        <v>32900</v>
      </c>
      <c r="H383" s="17">
        <f t="shared" si="95"/>
        <v>31748.5</v>
      </c>
      <c r="I383" s="17">
        <f t="shared" si="84"/>
        <v>31748.5</v>
      </c>
      <c r="J383" s="15">
        <v>50</v>
      </c>
      <c r="K383" s="10">
        <f t="shared" si="96"/>
        <v>50</v>
      </c>
      <c r="L383" s="10" t="s">
        <v>760</v>
      </c>
      <c r="M383" s="17">
        <v>60.21</v>
      </c>
      <c r="N383" s="17">
        <f t="shared" si="97"/>
        <v>82.969380000000001</v>
      </c>
      <c r="O383" s="17">
        <f t="shared" si="98"/>
        <v>4148.4690000000001</v>
      </c>
      <c r="P383" s="17">
        <f t="shared" si="88"/>
        <v>4148.4690000000001</v>
      </c>
      <c r="Q383" s="17">
        <f t="shared" si="99"/>
        <v>35896.968999999997</v>
      </c>
      <c r="R383" s="49"/>
      <c r="S383" s="12"/>
    </row>
    <row r="384" spans="2:19" x14ac:dyDescent="0.25">
      <c r="B384" s="48" t="str">
        <f>IF(F384&lt;&gt;"",1+MAX($B$22:B383),"")</f>
        <v/>
      </c>
      <c r="C384" s="119"/>
      <c r="D384" s="8"/>
      <c r="E384" s="23"/>
      <c r="F384" s="39"/>
      <c r="G384" s="17"/>
      <c r="H384" s="17">
        <f t="shared" si="95"/>
        <v>0</v>
      </c>
      <c r="I384" s="17">
        <f t="shared" si="84"/>
        <v>0</v>
      </c>
      <c r="J384" s="15"/>
      <c r="K384" s="10">
        <f t="shared" si="96"/>
        <v>0</v>
      </c>
      <c r="L384" s="10"/>
      <c r="M384" s="17"/>
      <c r="N384" s="17">
        <f t="shared" si="97"/>
        <v>0</v>
      </c>
      <c r="O384" s="17">
        <f t="shared" si="98"/>
        <v>0</v>
      </c>
      <c r="P384" s="17">
        <f t="shared" si="88"/>
        <v>0</v>
      </c>
      <c r="Q384" s="17">
        <f t="shared" si="99"/>
        <v>0</v>
      </c>
      <c r="R384" s="49"/>
      <c r="S384" s="12"/>
    </row>
    <row r="385" spans="2:19" x14ac:dyDescent="0.25">
      <c r="B385" s="65" t="str">
        <f>IF(F385&lt;&gt;"",1+MAX($B$22:B384),"")</f>
        <v/>
      </c>
      <c r="C385" s="119"/>
      <c r="D385" s="67" t="s">
        <v>403</v>
      </c>
      <c r="E385" s="23"/>
      <c r="F385" s="39"/>
      <c r="G385" s="17"/>
      <c r="H385" s="17">
        <f t="shared" si="95"/>
        <v>0</v>
      </c>
      <c r="I385" s="17">
        <f t="shared" si="84"/>
        <v>0</v>
      </c>
      <c r="J385" s="15"/>
      <c r="K385" s="10">
        <f t="shared" si="96"/>
        <v>0</v>
      </c>
      <c r="L385" s="10"/>
      <c r="M385" s="17"/>
      <c r="N385" s="17">
        <f t="shared" si="97"/>
        <v>0</v>
      </c>
      <c r="O385" s="17">
        <f t="shared" si="98"/>
        <v>0</v>
      </c>
      <c r="P385" s="17">
        <f t="shared" si="88"/>
        <v>0</v>
      </c>
      <c r="Q385" s="17">
        <f t="shared" si="99"/>
        <v>0</v>
      </c>
      <c r="R385" s="49"/>
    </row>
    <row r="386" spans="2:19" ht="82.8" x14ac:dyDescent="0.25">
      <c r="B386" s="48">
        <f>IF(F386&lt;&gt;"",1+MAX($B$22:B385),"")</f>
        <v>177</v>
      </c>
      <c r="C386" s="119"/>
      <c r="D386" s="8" t="s">
        <v>404</v>
      </c>
      <c r="E386" s="23" t="s">
        <v>107</v>
      </c>
      <c r="F386" s="39">
        <v>1</v>
      </c>
      <c r="G386" s="17">
        <v>2060</v>
      </c>
      <c r="H386" s="17">
        <f t="shared" si="95"/>
        <v>1987.8999999999999</v>
      </c>
      <c r="I386" s="17">
        <f t="shared" si="84"/>
        <v>1987.8999999999999</v>
      </c>
      <c r="J386" s="15">
        <v>6.85</v>
      </c>
      <c r="K386" s="10">
        <f t="shared" si="96"/>
        <v>6.85</v>
      </c>
      <c r="L386" s="10" t="s">
        <v>760</v>
      </c>
      <c r="M386" s="17">
        <v>60.21</v>
      </c>
      <c r="N386" s="17">
        <f t="shared" si="97"/>
        <v>82.969380000000001</v>
      </c>
      <c r="O386" s="17">
        <f t="shared" si="98"/>
        <v>568.34025299999996</v>
      </c>
      <c r="P386" s="17">
        <f t="shared" si="88"/>
        <v>568.34025299999996</v>
      </c>
      <c r="Q386" s="17">
        <f t="shared" si="99"/>
        <v>2556.2402529999999</v>
      </c>
      <c r="R386" s="49"/>
      <c r="S386" s="12"/>
    </row>
    <row r="387" spans="2:19" x14ac:dyDescent="0.25">
      <c r="B387" s="48" t="str">
        <f>IF(F387&lt;&gt;"",1+MAX($B$22:B386),"")</f>
        <v/>
      </c>
      <c r="C387" s="52"/>
      <c r="D387" s="8"/>
      <c r="E387" s="23"/>
      <c r="F387" s="39"/>
      <c r="G387" s="17"/>
      <c r="H387" s="17">
        <f t="shared" si="95"/>
        <v>0</v>
      </c>
      <c r="I387" s="17">
        <f t="shared" si="84"/>
        <v>0</v>
      </c>
      <c r="J387" s="15"/>
      <c r="K387" s="10">
        <f t="shared" si="96"/>
        <v>0</v>
      </c>
      <c r="L387" s="10"/>
      <c r="M387" s="17"/>
      <c r="N387" s="17">
        <f t="shared" si="97"/>
        <v>0</v>
      </c>
      <c r="O387" s="17">
        <f t="shared" si="98"/>
        <v>0</v>
      </c>
      <c r="P387" s="17">
        <f t="shared" si="88"/>
        <v>0</v>
      </c>
      <c r="Q387" s="17">
        <f t="shared" si="99"/>
        <v>0</v>
      </c>
      <c r="R387" s="49"/>
      <c r="S387" s="12"/>
    </row>
    <row r="388" spans="2:19" x14ac:dyDescent="0.25">
      <c r="B388" s="65" t="str">
        <f>IF(F388&lt;&gt;"",1+MAX($B$22:B387),"")</f>
        <v/>
      </c>
      <c r="C388" s="66"/>
      <c r="D388" s="67" t="s">
        <v>405</v>
      </c>
      <c r="E388" s="23"/>
      <c r="F388" s="39"/>
      <c r="G388" s="17"/>
      <c r="H388" s="17">
        <f t="shared" si="95"/>
        <v>0</v>
      </c>
      <c r="I388" s="17">
        <f t="shared" si="84"/>
        <v>0</v>
      </c>
      <c r="J388" s="15"/>
      <c r="K388" s="10">
        <f t="shared" si="96"/>
        <v>0</v>
      </c>
      <c r="L388" s="10"/>
      <c r="M388" s="17"/>
      <c r="N388" s="17">
        <f t="shared" si="97"/>
        <v>0</v>
      </c>
      <c r="O388" s="17">
        <f t="shared" si="98"/>
        <v>0</v>
      </c>
      <c r="P388" s="17">
        <f t="shared" si="88"/>
        <v>0</v>
      </c>
      <c r="Q388" s="17">
        <f t="shared" si="99"/>
        <v>0</v>
      </c>
      <c r="R388" s="49"/>
    </row>
    <row r="389" spans="2:19" ht="12.75" customHeight="1" x14ac:dyDescent="0.25">
      <c r="B389" s="48">
        <f>IF(F389&lt;&gt;"",1+MAX($B$22:B388),"")</f>
        <v>178</v>
      </c>
      <c r="C389" s="119" t="s">
        <v>391</v>
      </c>
      <c r="D389" s="8" t="s">
        <v>406</v>
      </c>
      <c r="E389" s="23" t="s">
        <v>107</v>
      </c>
      <c r="F389" s="23">
        <v>1</v>
      </c>
      <c r="G389" s="17">
        <v>15600</v>
      </c>
      <c r="H389" s="17">
        <f t="shared" si="95"/>
        <v>15054</v>
      </c>
      <c r="I389" s="17">
        <f t="shared" si="84"/>
        <v>15054</v>
      </c>
      <c r="J389" s="15">
        <v>10.625</v>
      </c>
      <c r="K389" s="10">
        <f t="shared" si="96"/>
        <v>10.625</v>
      </c>
      <c r="L389" s="10" t="s">
        <v>760</v>
      </c>
      <c r="M389" s="17">
        <v>60.21</v>
      </c>
      <c r="N389" s="17">
        <f t="shared" si="97"/>
        <v>82.969380000000001</v>
      </c>
      <c r="O389" s="17">
        <f t="shared" si="98"/>
        <v>881.54966250000007</v>
      </c>
      <c r="P389" s="17">
        <f t="shared" si="88"/>
        <v>881.54966250000007</v>
      </c>
      <c r="Q389" s="17">
        <f t="shared" si="99"/>
        <v>15935.5496625</v>
      </c>
      <c r="R389" s="49"/>
      <c r="S389" s="12"/>
    </row>
    <row r="390" spans="2:19" x14ac:dyDescent="0.25">
      <c r="B390" s="48">
        <f>IF(F390&lt;&gt;"",1+MAX($B$22:B389),"")</f>
        <v>179</v>
      </c>
      <c r="C390" s="119"/>
      <c r="D390" s="8" t="s">
        <v>407</v>
      </c>
      <c r="E390" s="23" t="s">
        <v>107</v>
      </c>
      <c r="F390" s="23">
        <v>1</v>
      </c>
      <c r="G390" s="17">
        <v>1825</v>
      </c>
      <c r="H390" s="17">
        <f t="shared" si="95"/>
        <v>1761.125</v>
      </c>
      <c r="I390" s="17">
        <f t="shared" si="84"/>
        <v>1761.125</v>
      </c>
      <c r="J390" s="15">
        <v>0.66700000000000004</v>
      </c>
      <c r="K390" s="10">
        <f t="shared" si="96"/>
        <v>0.66700000000000004</v>
      </c>
      <c r="L390" s="88" t="s">
        <v>753</v>
      </c>
      <c r="M390" s="89">
        <v>64.45</v>
      </c>
      <c r="N390" s="17">
        <f t="shared" si="97"/>
        <v>88.812100000000001</v>
      </c>
      <c r="O390" s="17">
        <f t="shared" si="98"/>
        <v>59.237670700000002</v>
      </c>
      <c r="P390" s="17">
        <f t="shared" si="88"/>
        <v>59.237670700000002</v>
      </c>
      <c r="Q390" s="17">
        <f t="shared" si="99"/>
        <v>1820.3626707000001</v>
      </c>
      <c r="R390" s="49"/>
      <c r="S390" s="12"/>
    </row>
    <row r="391" spans="2:19" x14ac:dyDescent="0.25">
      <c r="B391" s="48">
        <f>IF(F391&lt;&gt;"",1+MAX($B$22:B390),"")</f>
        <v>180</v>
      </c>
      <c r="C391" s="119"/>
      <c r="D391" s="8" t="s">
        <v>408</v>
      </c>
      <c r="E391" s="23" t="s">
        <v>107</v>
      </c>
      <c r="F391" s="23">
        <v>1</v>
      </c>
      <c r="G391" s="17">
        <v>1250</v>
      </c>
      <c r="H391" s="17">
        <f t="shared" si="95"/>
        <v>1206.25</v>
      </c>
      <c r="I391" s="17">
        <f t="shared" si="84"/>
        <v>1206.25</v>
      </c>
      <c r="J391" s="15">
        <v>12.621</v>
      </c>
      <c r="K391" s="10">
        <f t="shared" si="96"/>
        <v>12.621</v>
      </c>
      <c r="L391" s="10" t="s">
        <v>761</v>
      </c>
      <c r="M391" s="17">
        <v>61.3</v>
      </c>
      <c r="N391" s="17">
        <f t="shared" si="97"/>
        <v>84.471399999999988</v>
      </c>
      <c r="O391" s="17">
        <f t="shared" si="98"/>
        <v>1066.1135393999998</v>
      </c>
      <c r="P391" s="17">
        <f t="shared" si="88"/>
        <v>1066.1135393999998</v>
      </c>
      <c r="Q391" s="17">
        <f t="shared" si="99"/>
        <v>2272.3635393999998</v>
      </c>
      <c r="R391" s="49"/>
      <c r="S391" s="12"/>
    </row>
    <row r="392" spans="2:19" x14ac:dyDescent="0.25">
      <c r="B392" s="48">
        <f>IF(F392&lt;&gt;"",1+MAX($B$22:B391),"")</f>
        <v>181</v>
      </c>
      <c r="C392" s="119"/>
      <c r="D392" s="8" t="s">
        <v>409</v>
      </c>
      <c r="E392" s="23" t="s">
        <v>107</v>
      </c>
      <c r="F392" s="23">
        <v>1</v>
      </c>
      <c r="G392" s="17">
        <v>2950</v>
      </c>
      <c r="H392" s="17">
        <f t="shared" si="95"/>
        <v>2846.75</v>
      </c>
      <c r="I392" s="17">
        <f t="shared" si="84"/>
        <v>2846.75</v>
      </c>
      <c r="J392" s="15">
        <v>17.777999999999999</v>
      </c>
      <c r="K392" s="10">
        <f t="shared" si="96"/>
        <v>17.777999999999999</v>
      </c>
      <c r="L392" s="10" t="s">
        <v>762</v>
      </c>
      <c r="M392" s="17">
        <v>61.3</v>
      </c>
      <c r="N392" s="17">
        <f t="shared" si="97"/>
        <v>84.471399999999988</v>
      </c>
      <c r="O392" s="17">
        <f t="shared" si="98"/>
        <v>1501.7325491999998</v>
      </c>
      <c r="P392" s="17">
        <f t="shared" si="88"/>
        <v>1501.7325491999998</v>
      </c>
      <c r="Q392" s="17">
        <f t="shared" si="99"/>
        <v>4348.4825492</v>
      </c>
      <c r="R392" s="49"/>
      <c r="S392" s="12"/>
    </row>
    <row r="393" spans="2:19" x14ac:dyDescent="0.25">
      <c r="B393" s="48" t="str">
        <f>IF(F393&lt;&gt;"",1+MAX($B$22:B392),"")</f>
        <v/>
      </c>
      <c r="C393" s="52"/>
      <c r="D393" s="8"/>
      <c r="E393" s="23"/>
      <c r="F393" s="39"/>
      <c r="G393" s="17"/>
      <c r="H393" s="17">
        <f t="shared" si="95"/>
        <v>0</v>
      </c>
      <c r="I393" s="17">
        <f t="shared" si="84"/>
        <v>0</v>
      </c>
      <c r="J393" s="15"/>
      <c r="K393" s="10">
        <f t="shared" si="96"/>
        <v>0</v>
      </c>
      <c r="L393" s="10"/>
      <c r="M393" s="17"/>
      <c r="N393" s="17">
        <f t="shared" si="97"/>
        <v>0</v>
      </c>
      <c r="O393" s="17">
        <f t="shared" si="98"/>
        <v>0</v>
      </c>
      <c r="P393" s="17">
        <f t="shared" si="88"/>
        <v>0</v>
      </c>
      <c r="Q393" s="17">
        <f t="shared" si="99"/>
        <v>0</v>
      </c>
      <c r="R393" s="49"/>
      <c r="S393" s="12"/>
    </row>
    <row r="394" spans="2:19" s="12" customFormat="1" ht="12.75" customHeight="1" x14ac:dyDescent="0.25">
      <c r="B394" s="13" t="str">
        <f>IF(F394&lt;&gt;"",1+MAX($B$22:B393),"")</f>
        <v/>
      </c>
      <c r="C394" s="13" t="s">
        <v>61</v>
      </c>
      <c r="D394" s="6" t="s">
        <v>25</v>
      </c>
      <c r="E394" s="124" t="s">
        <v>72</v>
      </c>
      <c r="F394" s="124"/>
      <c r="G394" s="124"/>
      <c r="H394" s="53">
        <f>SUM(I395:I481)</f>
        <v>422991.15402650018</v>
      </c>
      <c r="I394" s="7">
        <f t="shared" si="84"/>
        <v>0</v>
      </c>
      <c r="J394" s="7"/>
      <c r="K394" s="123" t="s">
        <v>73</v>
      </c>
      <c r="L394" s="123"/>
      <c r="M394" s="123"/>
      <c r="N394" s="123"/>
      <c r="O394" s="53">
        <f>SUM(P395:P481)</f>
        <v>444918.27505606</v>
      </c>
      <c r="P394" s="7">
        <f t="shared" si="88"/>
        <v>0</v>
      </c>
      <c r="Q394" s="47">
        <f>SUM(Q395:Q481)</f>
        <v>867909.42908255977</v>
      </c>
      <c r="R394" s="47">
        <f>(Q394)+(H394*$Q$8)+(O394*$Q$9)+(Q394*$Q$10)+($Q$11*((Q394)+(H394*$Q$8)+(O394*$Q$9)+(Q394*$Q$10)))+(Q394*$Q$12)</f>
        <v>1223966.8573723058</v>
      </c>
    </row>
    <row r="395" spans="2:19" x14ac:dyDescent="0.25">
      <c r="B395" s="48" t="str">
        <f>IF(F395&lt;&gt;"",1+MAX($B$22:B394),"")</f>
        <v/>
      </c>
      <c r="C395" s="52"/>
      <c r="D395" s="8"/>
      <c r="E395" s="23"/>
      <c r="F395" s="39"/>
      <c r="G395" s="17"/>
      <c r="H395" s="17">
        <f t="shared" ref="H395:H458" si="100">G395*$T$2</f>
        <v>0</v>
      </c>
      <c r="I395" s="17">
        <f t="shared" si="84"/>
        <v>0</v>
      </c>
      <c r="J395" s="15"/>
      <c r="K395" s="10">
        <f t="shared" ref="K395:K458" si="101">F395*J395</f>
        <v>0</v>
      </c>
      <c r="L395" s="10"/>
      <c r="M395" s="17"/>
      <c r="N395" s="17">
        <f t="shared" ref="N395:N458" si="102">M395*$U$2</f>
        <v>0</v>
      </c>
      <c r="O395" s="17">
        <f t="shared" ref="O395:O458" si="103">J395*N395</f>
        <v>0</v>
      </c>
      <c r="P395" s="17">
        <f t="shared" si="88"/>
        <v>0</v>
      </c>
      <c r="Q395" s="17">
        <f t="shared" ref="Q395:Q458" si="104">I395+P395</f>
        <v>0</v>
      </c>
      <c r="R395" s="49"/>
      <c r="S395" s="12"/>
    </row>
    <row r="396" spans="2:19" x14ac:dyDescent="0.25">
      <c r="B396" s="65" t="str">
        <f>IF(F396&lt;&gt;"",1+MAX($B$22:B395),"")</f>
        <v/>
      </c>
      <c r="C396" s="66"/>
      <c r="D396" s="67" t="s">
        <v>159</v>
      </c>
      <c r="E396" s="23"/>
      <c r="F396" s="39"/>
      <c r="G396" s="17"/>
      <c r="H396" s="17">
        <f t="shared" si="100"/>
        <v>0</v>
      </c>
      <c r="I396" s="17">
        <f t="shared" si="84"/>
        <v>0</v>
      </c>
      <c r="J396" s="15"/>
      <c r="K396" s="10">
        <f t="shared" si="101"/>
        <v>0</v>
      </c>
      <c r="L396" s="10"/>
      <c r="M396" s="17"/>
      <c r="N396" s="17">
        <f t="shared" si="102"/>
        <v>0</v>
      </c>
      <c r="O396" s="17">
        <f t="shared" si="103"/>
        <v>0</v>
      </c>
      <c r="P396" s="17">
        <f t="shared" si="88"/>
        <v>0</v>
      </c>
      <c r="Q396" s="17">
        <f t="shared" si="104"/>
        <v>0</v>
      </c>
      <c r="R396" s="49"/>
    </row>
    <row r="397" spans="2:19" ht="12.75" customHeight="1" x14ac:dyDescent="0.25">
      <c r="B397" s="48">
        <f>IF(F397&lt;&gt;"",1+MAX($B$22:B396),"")</f>
        <v>182</v>
      </c>
      <c r="C397" s="119" t="s">
        <v>410</v>
      </c>
      <c r="D397" s="8" t="s">
        <v>411</v>
      </c>
      <c r="E397" s="23" t="s">
        <v>107</v>
      </c>
      <c r="F397" s="23">
        <v>45</v>
      </c>
      <c r="G397" s="17">
        <v>1850</v>
      </c>
      <c r="H397" s="17">
        <f t="shared" si="100"/>
        <v>1785.25</v>
      </c>
      <c r="I397" s="17">
        <f t="shared" si="84"/>
        <v>80336.25</v>
      </c>
      <c r="J397" s="15">
        <v>5.9482758620689653</v>
      </c>
      <c r="K397" s="10">
        <f t="shared" si="101"/>
        <v>267.67241379310343</v>
      </c>
      <c r="L397" s="88" t="s">
        <v>752</v>
      </c>
      <c r="M397" s="89">
        <v>58</v>
      </c>
      <c r="N397" s="17">
        <f t="shared" si="102"/>
        <v>79.923999999999992</v>
      </c>
      <c r="O397" s="17">
        <f t="shared" si="103"/>
        <v>475.40999999999991</v>
      </c>
      <c r="P397" s="17">
        <f t="shared" si="88"/>
        <v>21393.449999999997</v>
      </c>
      <c r="Q397" s="17">
        <f t="shared" si="104"/>
        <v>101729.7</v>
      </c>
      <c r="R397" s="49"/>
    </row>
    <row r="398" spans="2:19" x14ac:dyDescent="0.25">
      <c r="B398" s="48">
        <f>IF(F398&lt;&gt;"",1+MAX($B$22:B397),"")</f>
        <v>183</v>
      </c>
      <c r="C398" s="119"/>
      <c r="D398" s="80" t="s">
        <v>412</v>
      </c>
      <c r="E398" s="81" t="s">
        <v>107</v>
      </c>
      <c r="F398" s="81">
        <v>41</v>
      </c>
      <c r="G398" s="17">
        <v>340</v>
      </c>
      <c r="H398" s="17">
        <f t="shared" si="100"/>
        <v>328.09999999999997</v>
      </c>
      <c r="I398" s="17">
        <f t="shared" si="84"/>
        <v>13452.099999999999</v>
      </c>
      <c r="J398" s="15">
        <v>4.2758620689655169</v>
      </c>
      <c r="K398" s="10">
        <f t="shared" si="101"/>
        <v>175.31034482758619</v>
      </c>
      <c r="L398" s="88" t="s">
        <v>752</v>
      </c>
      <c r="M398" s="89">
        <v>58</v>
      </c>
      <c r="N398" s="17">
        <f t="shared" si="102"/>
        <v>79.923999999999992</v>
      </c>
      <c r="O398" s="17">
        <f t="shared" si="103"/>
        <v>341.74399999999991</v>
      </c>
      <c r="P398" s="17">
        <f t="shared" si="88"/>
        <v>14011.503999999997</v>
      </c>
      <c r="Q398" s="17">
        <f t="shared" si="104"/>
        <v>27463.603999999996</v>
      </c>
      <c r="R398" s="49"/>
    </row>
    <row r="399" spans="2:19" x14ac:dyDescent="0.25">
      <c r="B399" s="48">
        <f>IF(F399&lt;&gt;"",1+MAX($B$22:B398),"")</f>
        <v>184</v>
      </c>
      <c r="C399" s="119"/>
      <c r="D399" s="80" t="s">
        <v>413</v>
      </c>
      <c r="E399" s="81" t="s">
        <v>107</v>
      </c>
      <c r="F399" s="81">
        <v>53</v>
      </c>
      <c r="G399" s="17">
        <v>360</v>
      </c>
      <c r="H399" s="17">
        <f t="shared" si="100"/>
        <v>347.4</v>
      </c>
      <c r="I399" s="17">
        <f t="shared" si="84"/>
        <v>18412.199999999997</v>
      </c>
      <c r="J399" s="15">
        <v>5.4655172413793105</v>
      </c>
      <c r="K399" s="10">
        <f t="shared" si="101"/>
        <v>289.67241379310343</v>
      </c>
      <c r="L399" s="88" t="s">
        <v>752</v>
      </c>
      <c r="M399" s="89">
        <v>58</v>
      </c>
      <c r="N399" s="17">
        <f t="shared" si="102"/>
        <v>79.923999999999992</v>
      </c>
      <c r="O399" s="17">
        <f t="shared" si="103"/>
        <v>436.82599999999996</v>
      </c>
      <c r="P399" s="17">
        <f t="shared" si="88"/>
        <v>23151.777999999998</v>
      </c>
      <c r="Q399" s="17">
        <f t="shared" si="104"/>
        <v>41563.977999999996</v>
      </c>
      <c r="R399" s="49"/>
    </row>
    <row r="400" spans="2:19" x14ac:dyDescent="0.25">
      <c r="B400" s="48">
        <f>IF(F400&lt;&gt;"",1+MAX($B$22:B399),"")</f>
        <v>185</v>
      </c>
      <c r="C400" s="119"/>
      <c r="D400" s="80" t="s">
        <v>414</v>
      </c>
      <c r="E400" s="81" t="s">
        <v>107</v>
      </c>
      <c r="F400" s="81">
        <v>53</v>
      </c>
      <c r="G400" s="17">
        <v>460</v>
      </c>
      <c r="H400" s="17">
        <f t="shared" si="100"/>
        <v>443.9</v>
      </c>
      <c r="I400" s="17">
        <f t="shared" si="84"/>
        <v>23526.699999999997</v>
      </c>
      <c r="J400" s="15">
        <v>4.5172413793103452</v>
      </c>
      <c r="K400" s="10">
        <f t="shared" si="101"/>
        <v>239.41379310344828</v>
      </c>
      <c r="L400" s="88" t="s">
        <v>752</v>
      </c>
      <c r="M400" s="89">
        <v>58</v>
      </c>
      <c r="N400" s="17">
        <f t="shared" si="102"/>
        <v>79.923999999999992</v>
      </c>
      <c r="O400" s="17">
        <f t="shared" si="103"/>
        <v>361.036</v>
      </c>
      <c r="P400" s="17">
        <f t="shared" si="88"/>
        <v>19134.907999999999</v>
      </c>
      <c r="Q400" s="17">
        <f t="shared" si="104"/>
        <v>42661.607999999993</v>
      </c>
      <c r="R400" s="49"/>
    </row>
    <row r="401" spans="2:18" x14ac:dyDescent="0.25">
      <c r="B401" s="48" t="str">
        <f>IF(F401&lt;&gt;"",1+MAX($B$22:B400),"")</f>
        <v/>
      </c>
      <c r="C401" s="52"/>
      <c r="D401" s="48"/>
      <c r="E401" s="52"/>
      <c r="F401" s="51"/>
      <c r="G401" s="17"/>
      <c r="H401" s="17">
        <f t="shared" si="100"/>
        <v>0</v>
      </c>
      <c r="I401" s="17">
        <f t="shared" si="84"/>
        <v>0</v>
      </c>
      <c r="J401" s="15"/>
      <c r="K401" s="10">
        <f t="shared" si="101"/>
        <v>0</v>
      </c>
      <c r="L401" s="10"/>
      <c r="M401" s="17"/>
      <c r="N401" s="17">
        <f t="shared" si="102"/>
        <v>0</v>
      </c>
      <c r="O401" s="17">
        <f t="shared" si="103"/>
        <v>0</v>
      </c>
      <c r="P401" s="17">
        <f t="shared" si="88"/>
        <v>0</v>
      </c>
      <c r="Q401" s="17">
        <f t="shared" si="104"/>
        <v>0</v>
      </c>
      <c r="R401" s="49"/>
    </row>
    <row r="402" spans="2:18" x14ac:dyDescent="0.25">
      <c r="B402" s="65" t="str">
        <f>IF(F402&lt;&gt;"",1+MAX($B$22:B401),"")</f>
        <v/>
      </c>
      <c r="C402" s="66"/>
      <c r="D402" s="67" t="s">
        <v>274</v>
      </c>
      <c r="E402" s="23"/>
      <c r="F402" s="39"/>
      <c r="G402" s="17"/>
      <c r="H402" s="17">
        <f t="shared" si="100"/>
        <v>0</v>
      </c>
      <c r="I402" s="17">
        <f t="shared" si="84"/>
        <v>0</v>
      </c>
      <c r="J402" s="15"/>
      <c r="K402" s="10">
        <f t="shared" si="101"/>
        <v>0</v>
      </c>
      <c r="L402" s="10"/>
      <c r="M402" s="17"/>
      <c r="N402" s="17">
        <f t="shared" si="102"/>
        <v>0</v>
      </c>
      <c r="O402" s="17">
        <f t="shared" si="103"/>
        <v>0</v>
      </c>
      <c r="P402" s="17">
        <f t="shared" si="88"/>
        <v>0</v>
      </c>
      <c r="Q402" s="17">
        <f t="shared" si="104"/>
        <v>0</v>
      </c>
      <c r="R402" s="49"/>
    </row>
    <row r="403" spans="2:18" x14ac:dyDescent="0.25">
      <c r="B403" s="48" t="str">
        <f>IF(F403&lt;&gt;"",1+MAX($B$22:B402),"")</f>
        <v/>
      </c>
      <c r="C403" s="52"/>
      <c r="D403" s="8"/>
      <c r="E403" s="23"/>
      <c r="F403" s="39"/>
      <c r="G403" s="17"/>
      <c r="H403" s="17">
        <f t="shared" si="100"/>
        <v>0</v>
      </c>
      <c r="I403" s="17">
        <f t="shared" si="84"/>
        <v>0</v>
      </c>
      <c r="J403" s="15"/>
      <c r="K403" s="10">
        <f t="shared" si="101"/>
        <v>0</v>
      </c>
      <c r="L403" s="10"/>
      <c r="M403" s="17"/>
      <c r="N403" s="17">
        <f t="shared" si="102"/>
        <v>0</v>
      </c>
      <c r="O403" s="17">
        <f t="shared" si="103"/>
        <v>0</v>
      </c>
      <c r="P403" s="17">
        <f t="shared" si="88"/>
        <v>0</v>
      </c>
      <c r="Q403" s="17">
        <f t="shared" si="104"/>
        <v>0</v>
      </c>
      <c r="R403" s="49"/>
    </row>
    <row r="404" spans="2:18" x14ac:dyDescent="0.25">
      <c r="B404" s="48" t="str">
        <f>IF(F404&lt;&gt;"",1+MAX($B$22:B403),"")</f>
        <v/>
      </c>
      <c r="C404" s="52"/>
      <c r="D404" s="51" t="s">
        <v>415</v>
      </c>
      <c r="E404" s="23"/>
      <c r="F404" s="39"/>
      <c r="G404" s="17"/>
      <c r="H404" s="17">
        <f t="shared" si="100"/>
        <v>0</v>
      </c>
      <c r="I404" s="17">
        <f t="shared" si="84"/>
        <v>0</v>
      </c>
      <c r="J404" s="15"/>
      <c r="K404" s="10">
        <f t="shared" si="101"/>
        <v>0</v>
      </c>
      <c r="L404" s="10"/>
      <c r="M404" s="17"/>
      <c r="N404" s="17">
        <f t="shared" si="102"/>
        <v>0</v>
      </c>
      <c r="O404" s="17">
        <f t="shared" si="103"/>
        <v>0</v>
      </c>
      <c r="P404" s="17">
        <f t="shared" si="88"/>
        <v>0</v>
      </c>
      <c r="Q404" s="17">
        <f t="shared" si="104"/>
        <v>0</v>
      </c>
      <c r="R404" s="49"/>
    </row>
    <row r="405" spans="2:18" ht="12.75" customHeight="1" x14ac:dyDescent="0.25">
      <c r="B405" s="48">
        <f>IF(F405&lt;&gt;"",1+MAX($B$22:B404),"")</f>
        <v>186</v>
      </c>
      <c r="C405" s="119" t="s">
        <v>410</v>
      </c>
      <c r="D405" s="8" t="s">
        <v>416</v>
      </c>
      <c r="E405" s="23" t="s">
        <v>94</v>
      </c>
      <c r="F405" s="39">
        <v>62.54</v>
      </c>
      <c r="G405" s="17">
        <v>8.35</v>
      </c>
      <c r="H405" s="17">
        <f t="shared" si="100"/>
        <v>8.0577499999999986</v>
      </c>
      <c r="I405" s="17">
        <f t="shared" si="84"/>
        <v>503.9316849999999</v>
      </c>
      <c r="J405" s="15">
        <v>0.17610550814584949</v>
      </c>
      <c r="K405" s="10">
        <f t="shared" si="101"/>
        <v>11.013638479441427</v>
      </c>
      <c r="L405" s="88" t="s">
        <v>753</v>
      </c>
      <c r="M405" s="89">
        <v>64.45</v>
      </c>
      <c r="N405" s="17">
        <f t="shared" si="102"/>
        <v>88.812100000000001</v>
      </c>
      <c r="O405" s="17">
        <f t="shared" si="103"/>
        <v>15.6403</v>
      </c>
      <c r="P405" s="17">
        <f t="shared" si="88"/>
        <v>978.144362</v>
      </c>
      <c r="Q405" s="17">
        <f t="shared" si="104"/>
        <v>1482.076047</v>
      </c>
      <c r="R405" s="49"/>
    </row>
    <row r="406" spans="2:18" x14ac:dyDescent="0.25">
      <c r="B406" s="48">
        <f>IF(F406&lt;&gt;"",1+MAX($B$22:B405),"")</f>
        <v>187</v>
      </c>
      <c r="C406" s="119"/>
      <c r="D406" s="8" t="s">
        <v>417</v>
      </c>
      <c r="E406" s="23" t="s">
        <v>94</v>
      </c>
      <c r="F406" s="39">
        <v>106.26</v>
      </c>
      <c r="G406" s="17">
        <v>8.35</v>
      </c>
      <c r="H406" s="17">
        <f t="shared" si="100"/>
        <v>8.0577499999999986</v>
      </c>
      <c r="I406" s="17">
        <f t="shared" si="84"/>
        <v>856.21651499999984</v>
      </c>
      <c r="J406" s="15">
        <v>0.17610550814584949</v>
      </c>
      <c r="K406" s="10">
        <f t="shared" si="101"/>
        <v>18.712971295577969</v>
      </c>
      <c r="L406" s="88" t="s">
        <v>753</v>
      </c>
      <c r="M406" s="89">
        <v>64.45</v>
      </c>
      <c r="N406" s="17">
        <f t="shared" si="102"/>
        <v>88.812100000000001</v>
      </c>
      <c r="O406" s="17">
        <f t="shared" si="103"/>
        <v>15.6403</v>
      </c>
      <c r="P406" s="17">
        <f t="shared" si="88"/>
        <v>1661.9382780000001</v>
      </c>
      <c r="Q406" s="17">
        <f t="shared" si="104"/>
        <v>2518.1547929999997</v>
      </c>
      <c r="R406" s="49"/>
    </row>
    <row r="407" spans="2:18" x14ac:dyDescent="0.25">
      <c r="B407" s="48">
        <f>IF(F407&lt;&gt;"",1+MAX($B$22:B406),"")</f>
        <v>188</v>
      </c>
      <c r="C407" s="119"/>
      <c r="D407" s="8" t="s">
        <v>418</v>
      </c>
      <c r="E407" s="23" t="s">
        <v>94</v>
      </c>
      <c r="F407" s="39">
        <v>138.47</v>
      </c>
      <c r="G407" s="17">
        <v>12.75</v>
      </c>
      <c r="H407" s="17">
        <f t="shared" si="100"/>
        <v>12.303749999999999</v>
      </c>
      <c r="I407" s="17">
        <f t="shared" si="84"/>
        <v>1703.7002624999998</v>
      </c>
      <c r="J407" s="15">
        <v>0.20636152055857254</v>
      </c>
      <c r="K407" s="10">
        <f t="shared" si="101"/>
        <v>28.574879751745538</v>
      </c>
      <c r="L407" s="88" t="s">
        <v>753</v>
      </c>
      <c r="M407" s="89">
        <v>64.45</v>
      </c>
      <c r="N407" s="17">
        <f t="shared" si="102"/>
        <v>88.812100000000001</v>
      </c>
      <c r="O407" s="17">
        <f t="shared" si="103"/>
        <v>18.327400000000001</v>
      </c>
      <c r="P407" s="17">
        <f t="shared" si="88"/>
        <v>2537.7950780000001</v>
      </c>
      <c r="Q407" s="17">
        <f t="shared" si="104"/>
        <v>4241.4953404999997</v>
      </c>
      <c r="R407" s="49"/>
    </row>
    <row r="408" spans="2:18" x14ac:dyDescent="0.25">
      <c r="B408" s="48">
        <f>IF(F408&lt;&gt;"",1+MAX($B$22:B407),"")</f>
        <v>189</v>
      </c>
      <c r="C408" s="119"/>
      <c r="D408" s="8" t="s">
        <v>419</v>
      </c>
      <c r="E408" s="23" t="s">
        <v>94</v>
      </c>
      <c r="F408" s="39">
        <v>202.49</v>
      </c>
      <c r="G408" s="17">
        <v>12.75</v>
      </c>
      <c r="H408" s="17">
        <f t="shared" si="100"/>
        <v>12.303749999999999</v>
      </c>
      <c r="I408" s="17">
        <f t="shared" si="84"/>
        <v>2491.3863375000001</v>
      </c>
      <c r="J408" s="15">
        <v>0.20636152055857254</v>
      </c>
      <c r="K408" s="10">
        <f t="shared" si="101"/>
        <v>41.786144297905359</v>
      </c>
      <c r="L408" s="88" t="s">
        <v>753</v>
      </c>
      <c r="M408" s="89">
        <v>64.45</v>
      </c>
      <c r="N408" s="17">
        <f t="shared" si="102"/>
        <v>88.812100000000001</v>
      </c>
      <c r="O408" s="17">
        <f t="shared" si="103"/>
        <v>18.327400000000001</v>
      </c>
      <c r="P408" s="17">
        <f t="shared" si="88"/>
        <v>3711.1152260000003</v>
      </c>
      <c r="Q408" s="17">
        <f t="shared" si="104"/>
        <v>6202.5015635</v>
      </c>
      <c r="R408" s="49"/>
    </row>
    <row r="409" spans="2:18" x14ac:dyDescent="0.25">
      <c r="B409" s="48">
        <f>IF(F409&lt;&gt;"",1+MAX($B$22:B408),"")</f>
        <v>190</v>
      </c>
      <c r="C409" s="119"/>
      <c r="D409" s="80" t="s">
        <v>420</v>
      </c>
      <c r="E409" s="23" t="s">
        <v>94</v>
      </c>
      <c r="F409" s="39">
        <v>161.68</v>
      </c>
      <c r="G409" s="17">
        <v>33</v>
      </c>
      <c r="H409" s="17">
        <f t="shared" si="100"/>
        <v>31.844999999999999</v>
      </c>
      <c r="I409" s="17">
        <f t="shared" si="84"/>
        <v>5148.6995999999999</v>
      </c>
      <c r="J409" s="15">
        <v>0.38793103448275862</v>
      </c>
      <c r="K409" s="10">
        <f t="shared" si="101"/>
        <v>62.720689655172414</v>
      </c>
      <c r="L409" s="88" t="s">
        <v>752</v>
      </c>
      <c r="M409" s="89">
        <v>58</v>
      </c>
      <c r="N409" s="17">
        <f t="shared" si="102"/>
        <v>79.923999999999992</v>
      </c>
      <c r="O409" s="17">
        <f t="shared" si="103"/>
        <v>31.004999999999995</v>
      </c>
      <c r="P409" s="17">
        <f t="shared" si="88"/>
        <v>5012.8883999999998</v>
      </c>
      <c r="Q409" s="17">
        <f t="shared" si="104"/>
        <v>10161.588</v>
      </c>
      <c r="R409" s="49"/>
    </row>
    <row r="410" spans="2:18" x14ac:dyDescent="0.25">
      <c r="B410" s="48">
        <f>IF(F410&lt;&gt;"",1+MAX($B$22:B409),"")</f>
        <v>191</v>
      </c>
      <c r="C410" s="119"/>
      <c r="D410" s="8" t="s">
        <v>421</v>
      </c>
      <c r="E410" s="23" t="s">
        <v>94</v>
      </c>
      <c r="F410" s="39">
        <v>206.57</v>
      </c>
      <c r="G410" s="17">
        <v>51</v>
      </c>
      <c r="H410" s="17">
        <f t="shared" si="100"/>
        <v>49.214999999999996</v>
      </c>
      <c r="I410" s="17">
        <f t="shared" si="84"/>
        <v>10166.342549999999</v>
      </c>
      <c r="J410" s="15">
        <v>0.43103448275862066</v>
      </c>
      <c r="K410" s="10">
        <f t="shared" si="101"/>
        <v>89.03879310344827</v>
      </c>
      <c r="L410" s="88" t="s">
        <v>752</v>
      </c>
      <c r="M410" s="89">
        <v>58</v>
      </c>
      <c r="N410" s="17">
        <f t="shared" si="102"/>
        <v>79.923999999999992</v>
      </c>
      <c r="O410" s="17">
        <f t="shared" si="103"/>
        <v>34.449999999999996</v>
      </c>
      <c r="P410" s="17">
        <f t="shared" si="88"/>
        <v>7116.3364999999985</v>
      </c>
      <c r="Q410" s="17">
        <f t="shared" si="104"/>
        <v>17282.679049999999</v>
      </c>
      <c r="R410" s="49"/>
    </row>
    <row r="411" spans="2:18" x14ac:dyDescent="0.25">
      <c r="B411" s="48">
        <f>IF(F411&lt;&gt;"",1+MAX($B$22:B410),"")</f>
        <v>192</v>
      </c>
      <c r="C411" s="119"/>
      <c r="D411" s="8" t="s">
        <v>422</v>
      </c>
      <c r="E411" s="23" t="s">
        <v>94</v>
      </c>
      <c r="F411" s="39">
        <v>201.66</v>
      </c>
      <c r="G411" s="17">
        <v>5.2</v>
      </c>
      <c r="H411" s="17">
        <f t="shared" si="100"/>
        <v>5.0179999999999998</v>
      </c>
      <c r="I411" s="17">
        <f t="shared" si="84"/>
        <v>1011.9298799999999</v>
      </c>
      <c r="J411" s="15">
        <v>0.15748642358417378</v>
      </c>
      <c r="K411" s="10">
        <f t="shared" si="101"/>
        <v>31.758712179984485</v>
      </c>
      <c r="L411" s="88" t="s">
        <v>753</v>
      </c>
      <c r="M411" s="89">
        <v>64.45</v>
      </c>
      <c r="N411" s="17">
        <f t="shared" si="102"/>
        <v>88.812100000000001</v>
      </c>
      <c r="O411" s="17">
        <f t="shared" si="103"/>
        <v>13.986700000000001</v>
      </c>
      <c r="P411" s="17">
        <f t="shared" si="88"/>
        <v>2820.557922</v>
      </c>
      <c r="Q411" s="17">
        <f t="shared" si="104"/>
        <v>3832.4878019999996</v>
      </c>
      <c r="R411" s="49"/>
    </row>
    <row r="412" spans="2:18" x14ac:dyDescent="0.25">
      <c r="B412" s="48" t="str">
        <f>IF(F412&lt;&gt;"",1+MAX($B$22:B411),"")</f>
        <v/>
      </c>
      <c r="C412" s="119"/>
      <c r="D412" s="8"/>
      <c r="E412" s="23"/>
      <c r="F412" s="39"/>
      <c r="G412" s="17"/>
      <c r="H412" s="17">
        <f t="shared" si="100"/>
        <v>0</v>
      </c>
      <c r="I412" s="17">
        <f t="shared" si="84"/>
        <v>0</v>
      </c>
      <c r="J412" s="15"/>
      <c r="K412" s="10">
        <f t="shared" si="101"/>
        <v>0</v>
      </c>
      <c r="L412" s="10"/>
      <c r="M412" s="17"/>
      <c r="N412" s="17">
        <f t="shared" si="102"/>
        <v>0</v>
      </c>
      <c r="O412" s="17">
        <f t="shared" si="103"/>
        <v>0</v>
      </c>
      <c r="P412" s="17">
        <f t="shared" si="88"/>
        <v>0</v>
      </c>
      <c r="Q412" s="17">
        <f t="shared" si="104"/>
        <v>0</v>
      </c>
      <c r="R412" s="49"/>
    </row>
    <row r="413" spans="2:18" x14ac:dyDescent="0.25">
      <c r="B413" s="48" t="str">
        <f>IF(F413&lt;&gt;"",1+MAX($B$22:B412),"")</f>
        <v/>
      </c>
      <c r="C413" s="119"/>
      <c r="D413" s="51" t="s">
        <v>423</v>
      </c>
      <c r="E413" s="23"/>
      <c r="F413" s="39"/>
      <c r="G413" s="17"/>
      <c r="H413" s="17">
        <f t="shared" si="100"/>
        <v>0</v>
      </c>
      <c r="I413" s="17">
        <f t="shared" si="84"/>
        <v>0</v>
      </c>
      <c r="J413" s="15"/>
      <c r="K413" s="10">
        <f t="shared" si="101"/>
        <v>0</v>
      </c>
      <c r="L413" s="10"/>
      <c r="M413" s="17"/>
      <c r="N413" s="17">
        <f t="shared" si="102"/>
        <v>0</v>
      </c>
      <c r="O413" s="17">
        <f t="shared" si="103"/>
        <v>0</v>
      </c>
      <c r="P413" s="17">
        <f t="shared" si="88"/>
        <v>0</v>
      </c>
      <c r="Q413" s="17">
        <f t="shared" si="104"/>
        <v>0</v>
      </c>
      <c r="R413" s="49"/>
    </row>
    <row r="414" spans="2:18" x14ac:dyDescent="0.25">
      <c r="B414" s="48">
        <f>IF(F414&lt;&gt;"",1+MAX($B$22:B413),"")</f>
        <v>193</v>
      </c>
      <c r="C414" s="119"/>
      <c r="D414" s="8" t="s">
        <v>424</v>
      </c>
      <c r="E414" s="23" t="s">
        <v>94</v>
      </c>
      <c r="F414" s="39">
        <v>620.9</v>
      </c>
      <c r="G414" s="17">
        <v>10.050000000000001</v>
      </c>
      <c r="H414" s="17">
        <f t="shared" si="100"/>
        <v>9.6982499999999998</v>
      </c>
      <c r="I414" s="17">
        <f t="shared" si="84"/>
        <v>6021.6434249999993</v>
      </c>
      <c r="J414" s="15">
        <v>0.36462373933281611</v>
      </c>
      <c r="K414" s="10">
        <f t="shared" si="101"/>
        <v>226.39487975174552</v>
      </c>
      <c r="L414" s="88" t="s">
        <v>753</v>
      </c>
      <c r="M414" s="89">
        <v>64.45</v>
      </c>
      <c r="N414" s="17">
        <f t="shared" si="102"/>
        <v>88.812100000000001</v>
      </c>
      <c r="O414" s="17">
        <f t="shared" si="103"/>
        <v>32.382999999999996</v>
      </c>
      <c r="P414" s="17">
        <f t="shared" si="88"/>
        <v>20106.604699999996</v>
      </c>
      <c r="Q414" s="17">
        <f t="shared" si="104"/>
        <v>26128.248124999995</v>
      </c>
      <c r="R414" s="49"/>
    </row>
    <row r="415" spans="2:18" x14ac:dyDescent="0.25">
      <c r="B415" s="48">
        <f>IF(F415&lt;&gt;"",1+MAX($B$22:B414),"")</f>
        <v>194</v>
      </c>
      <c r="C415" s="119"/>
      <c r="D415" s="8" t="s">
        <v>425</v>
      </c>
      <c r="E415" s="23" t="s">
        <v>94</v>
      </c>
      <c r="F415" s="39">
        <v>383.94</v>
      </c>
      <c r="G415" s="17">
        <v>19.2</v>
      </c>
      <c r="H415" s="17">
        <f t="shared" si="100"/>
        <v>18.527999999999999</v>
      </c>
      <c r="I415" s="17">
        <f t="shared" ref="I415:I480" si="105">F415*H415</f>
        <v>7113.6403199999995</v>
      </c>
      <c r="J415" s="15">
        <v>0.40341349883630717</v>
      </c>
      <c r="K415" s="10">
        <f t="shared" si="101"/>
        <v>154.88657874321177</v>
      </c>
      <c r="L415" s="88" t="s">
        <v>753</v>
      </c>
      <c r="M415" s="89">
        <v>64.45</v>
      </c>
      <c r="N415" s="17">
        <f t="shared" si="102"/>
        <v>88.812100000000001</v>
      </c>
      <c r="O415" s="17">
        <f t="shared" si="103"/>
        <v>35.827999999999996</v>
      </c>
      <c r="P415" s="17">
        <f t="shared" ref="P415:P480" si="106">F415*O415</f>
        <v>13755.802319999999</v>
      </c>
      <c r="Q415" s="17">
        <f t="shared" si="104"/>
        <v>20869.442639999997</v>
      </c>
      <c r="R415" s="49"/>
    </row>
    <row r="416" spans="2:18" x14ac:dyDescent="0.25">
      <c r="B416" s="48">
        <f>IF(F416&lt;&gt;"",1+MAX($B$22:B415),"")</f>
        <v>195</v>
      </c>
      <c r="C416" s="119"/>
      <c r="D416" s="8" t="s">
        <v>426</v>
      </c>
      <c r="E416" s="23" t="s">
        <v>94</v>
      </c>
      <c r="F416" s="39">
        <f>764.03+196</f>
        <v>960.03</v>
      </c>
      <c r="G416" s="17">
        <v>21</v>
      </c>
      <c r="H416" s="17">
        <f t="shared" si="100"/>
        <v>20.265000000000001</v>
      </c>
      <c r="I416" s="17">
        <f t="shared" si="105"/>
        <v>19455.007949999999</v>
      </c>
      <c r="J416" s="15">
        <v>0.5</v>
      </c>
      <c r="K416" s="10">
        <f t="shared" si="101"/>
        <v>480.01499999999999</v>
      </c>
      <c r="L416" s="88" t="s">
        <v>752</v>
      </c>
      <c r="M416" s="89">
        <v>58</v>
      </c>
      <c r="N416" s="17">
        <f t="shared" si="102"/>
        <v>79.923999999999992</v>
      </c>
      <c r="O416" s="17">
        <f t="shared" si="103"/>
        <v>39.961999999999996</v>
      </c>
      <c r="P416" s="17">
        <f t="shared" si="106"/>
        <v>38364.718859999994</v>
      </c>
      <c r="Q416" s="17">
        <f t="shared" si="104"/>
        <v>57819.726809999993</v>
      </c>
      <c r="R416" s="49"/>
    </row>
    <row r="417" spans="2:18" x14ac:dyDescent="0.25">
      <c r="B417" s="48">
        <f>IF(F417&lt;&gt;"",1+MAX($B$22:B416),"")</f>
        <v>196</v>
      </c>
      <c r="C417" s="119"/>
      <c r="D417" s="8" t="s">
        <v>427</v>
      </c>
      <c r="E417" s="23" t="s">
        <v>94</v>
      </c>
      <c r="F417" s="39">
        <v>133.61000000000001</v>
      </c>
      <c r="G417" s="17">
        <v>20.5</v>
      </c>
      <c r="H417" s="17">
        <f t="shared" si="100"/>
        <v>19.782499999999999</v>
      </c>
      <c r="I417" s="17">
        <f t="shared" si="105"/>
        <v>2643.1398250000002</v>
      </c>
      <c r="J417" s="15">
        <v>0.61206896551724133</v>
      </c>
      <c r="K417" s="10">
        <f t="shared" si="101"/>
        <v>81.778534482758616</v>
      </c>
      <c r="L417" s="88" t="s">
        <v>752</v>
      </c>
      <c r="M417" s="89">
        <v>58</v>
      </c>
      <c r="N417" s="17">
        <f t="shared" si="102"/>
        <v>79.923999999999992</v>
      </c>
      <c r="O417" s="17">
        <f t="shared" si="103"/>
        <v>48.91899999999999</v>
      </c>
      <c r="P417" s="17">
        <f t="shared" si="106"/>
        <v>6536.0675899999997</v>
      </c>
      <c r="Q417" s="17">
        <f t="shared" si="104"/>
        <v>9179.2074150000008</v>
      </c>
      <c r="R417" s="49"/>
    </row>
    <row r="418" spans="2:18" x14ac:dyDescent="0.25">
      <c r="B418" s="48" t="str">
        <f>IF(F418&lt;&gt;"",1+MAX($B$22:B417),"")</f>
        <v/>
      </c>
      <c r="C418" s="119"/>
      <c r="D418" s="8"/>
      <c r="E418" s="23"/>
      <c r="F418" s="39"/>
      <c r="G418" s="17"/>
      <c r="H418" s="17">
        <f t="shared" si="100"/>
        <v>0</v>
      </c>
      <c r="I418" s="17">
        <f t="shared" si="105"/>
        <v>0</v>
      </c>
      <c r="J418" s="15"/>
      <c r="K418" s="10">
        <f t="shared" si="101"/>
        <v>0</v>
      </c>
      <c r="L418" s="10"/>
      <c r="M418" s="17"/>
      <c r="N418" s="17">
        <f t="shared" si="102"/>
        <v>0</v>
      </c>
      <c r="O418" s="17">
        <f t="shared" si="103"/>
        <v>0</v>
      </c>
      <c r="P418" s="17">
        <f t="shared" si="106"/>
        <v>0</v>
      </c>
      <c r="Q418" s="17">
        <f t="shared" si="104"/>
        <v>0</v>
      </c>
      <c r="R418" s="49"/>
    </row>
    <row r="419" spans="2:18" x14ac:dyDescent="0.25">
      <c r="B419" s="48" t="str">
        <f>IF(F419&lt;&gt;"",1+MAX($B$22:B418),"")</f>
        <v/>
      </c>
      <c r="C419" s="119"/>
      <c r="D419" s="51" t="s">
        <v>428</v>
      </c>
      <c r="E419" s="23"/>
      <c r="F419" s="39"/>
      <c r="G419" s="17"/>
      <c r="H419" s="17">
        <f t="shared" si="100"/>
        <v>0</v>
      </c>
      <c r="I419" s="17">
        <f t="shared" si="105"/>
        <v>0</v>
      </c>
      <c r="J419" s="15"/>
      <c r="K419" s="10">
        <f t="shared" si="101"/>
        <v>0</v>
      </c>
      <c r="L419" s="10"/>
      <c r="M419" s="17"/>
      <c r="N419" s="17">
        <f t="shared" si="102"/>
        <v>0</v>
      </c>
      <c r="O419" s="17">
        <f t="shared" si="103"/>
        <v>0</v>
      </c>
      <c r="P419" s="17">
        <f t="shared" si="106"/>
        <v>0</v>
      </c>
      <c r="Q419" s="17">
        <f t="shared" si="104"/>
        <v>0</v>
      </c>
      <c r="R419" s="49"/>
    </row>
    <row r="420" spans="2:18" x14ac:dyDescent="0.25">
      <c r="B420" s="48">
        <f>IF(F420&lt;&gt;"",1+MAX($B$22:B419),"")</f>
        <v>197</v>
      </c>
      <c r="C420" s="119"/>
      <c r="D420" s="8" t="s">
        <v>429</v>
      </c>
      <c r="E420" s="23" t="s">
        <v>94</v>
      </c>
      <c r="F420" s="39">
        <v>33</v>
      </c>
      <c r="G420" s="17">
        <v>45</v>
      </c>
      <c r="H420" s="17">
        <f t="shared" si="100"/>
        <v>43.424999999999997</v>
      </c>
      <c r="I420" s="17">
        <f t="shared" si="105"/>
        <v>1433.0249999999999</v>
      </c>
      <c r="J420" s="15">
        <v>0.59533259247499604</v>
      </c>
      <c r="K420" s="10">
        <f t="shared" si="101"/>
        <v>19.645975551674869</v>
      </c>
      <c r="L420" s="88" t="s">
        <v>759</v>
      </c>
      <c r="M420" s="89">
        <v>62.99</v>
      </c>
      <c r="N420" s="17">
        <f t="shared" si="102"/>
        <v>86.800219999999996</v>
      </c>
      <c r="O420" s="17">
        <f t="shared" si="103"/>
        <v>51.674999999999997</v>
      </c>
      <c r="P420" s="17">
        <f t="shared" si="106"/>
        <v>1705.2749999999999</v>
      </c>
      <c r="Q420" s="17">
        <f t="shared" si="104"/>
        <v>3138.2999999999997</v>
      </c>
      <c r="R420" s="49"/>
    </row>
    <row r="421" spans="2:18" x14ac:dyDescent="0.25">
      <c r="B421" s="48">
        <f>IF(F421&lt;&gt;"",1+MAX($B$22:B420),"")</f>
        <v>198</v>
      </c>
      <c r="C421" s="119"/>
      <c r="D421" s="8" t="s">
        <v>430</v>
      </c>
      <c r="E421" s="23" t="s">
        <v>94</v>
      </c>
      <c r="F421" s="39">
        <v>21.78</v>
      </c>
      <c r="G421" s="17">
        <v>7.6</v>
      </c>
      <c r="H421" s="17">
        <f t="shared" si="100"/>
        <v>7.3339999999999996</v>
      </c>
      <c r="I421" s="17">
        <f t="shared" si="105"/>
        <v>159.73452</v>
      </c>
      <c r="J421" s="15">
        <v>0.4253214638971316</v>
      </c>
      <c r="K421" s="10">
        <f t="shared" si="101"/>
        <v>9.2635014836795264</v>
      </c>
      <c r="L421" s="88" t="s">
        <v>758</v>
      </c>
      <c r="M421" s="89">
        <v>50.55</v>
      </c>
      <c r="N421" s="17">
        <f t="shared" si="102"/>
        <v>69.657899999999984</v>
      </c>
      <c r="O421" s="17">
        <f t="shared" si="103"/>
        <v>29.626999999999995</v>
      </c>
      <c r="P421" s="17">
        <f t="shared" si="106"/>
        <v>645.27605999999992</v>
      </c>
      <c r="Q421" s="17">
        <f t="shared" si="104"/>
        <v>805.01057999999989</v>
      </c>
      <c r="R421" s="49"/>
    </row>
    <row r="422" spans="2:18" x14ac:dyDescent="0.25">
      <c r="B422" s="48">
        <f>IF(F422&lt;&gt;"",1+MAX($B$22:B421),"")</f>
        <v>199</v>
      </c>
      <c r="C422" s="119"/>
      <c r="D422" s="8" t="s">
        <v>431</v>
      </c>
      <c r="E422" s="23" t="s">
        <v>94</v>
      </c>
      <c r="F422" s="39">
        <f>128.6+658+1282+362+45*3+63.4*45</f>
        <v>5418.6</v>
      </c>
      <c r="G422" s="17">
        <v>9.6</v>
      </c>
      <c r="H422" s="17">
        <f t="shared" si="100"/>
        <v>9.2639999999999993</v>
      </c>
      <c r="I422" s="17">
        <f t="shared" si="105"/>
        <v>50197.910400000001</v>
      </c>
      <c r="J422" s="15">
        <v>0.34322453016815041</v>
      </c>
      <c r="K422" s="10">
        <f t="shared" si="101"/>
        <v>1859.7964391691398</v>
      </c>
      <c r="L422" s="88" t="s">
        <v>758</v>
      </c>
      <c r="M422" s="89">
        <v>50.55</v>
      </c>
      <c r="N422" s="17">
        <f t="shared" si="102"/>
        <v>69.657899999999984</v>
      </c>
      <c r="O422" s="17">
        <f t="shared" si="103"/>
        <v>23.908300000000001</v>
      </c>
      <c r="P422" s="17">
        <f t="shared" si="106"/>
        <v>129549.51438000001</v>
      </c>
      <c r="Q422" s="17">
        <f t="shared" si="104"/>
        <v>179747.42478</v>
      </c>
      <c r="R422" s="49"/>
    </row>
    <row r="423" spans="2:18" x14ac:dyDescent="0.25">
      <c r="B423" s="48" t="str">
        <f>IF(F423&lt;&gt;"",1+MAX($B$22:B422),"")</f>
        <v/>
      </c>
      <c r="C423" s="52"/>
      <c r="D423" s="8"/>
      <c r="E423" s="23"/>
      <c r="F423" s="39"/>
      <c r="G423" s="17"/>
      <c r="H423" s="17">
        <f t="shared" si="100"/>
        <v>0</v>
      </c>
      <c r="I423" s="17">
        <f t="shared" si="105"/>
        <v>0</v>
      </c>
      <c r="J423" s="15"/>
      <c r="K423" s="10">
        <f t="shared" si="101"/>
        <v>0</v>
      </c>
      <c r="L423" s="10"/>
      <c r="M423" s="17"/>
      <c r="N423" s="17">
        <f t="shared" si="102"/>
        <v>0</v>
      </c>
      <c r="O423" s="17">
        <f t="shared" si="103"/>
        <v>0</v>
      </c>
      <c r="P423" s="17">
        <f t="shared" si="106"/>
        <v>0</v>
      </c>
      <c r="Q423" s="17">
        <f t="shared" si="104"/>
        <v>0</v>
      </c>
      <c r="R423" s="49"/>
    </row>
    <row r="424" spans="2:18" x14ac:dyDescent="0.25">
      <c r="B424" s="65" t="str">
        <f>IF(F424&lt;&gt;"",1+MAX($B$22:B423),"")</f>
        <v/>
      </c>
      <c r="C424" s="66"/>
      <c r="D424" s="67" t="s">
        <v>432</v>
      </c>
      <c r="E424" s="23"/>
      <c r="F424" s="39"/>
      <c r="G424" s="17"/>
      <c r="H424" s="17">
        <f t="shared" si="100"/>
        <v>0</v>
      </c>
      <c r="I424" s="17">
        <f t="shared" si="105"/>
        <v>0</v>
      </c>
      <c r="J424" s="15"/>
      <c r="K424" s="10">
        <f t="shared" si="101"/>
        <v>0</v>
      </c>
      <c r="L424" s="10"/>
      <c r="M424" s="17"/>
      <c r="N424" s="17">
        <f t="shared" si="102"/>
        <v>0</v>
      </c>
      <c r="O424" s="17">
        <f t="shared" si="103"/>
        <v>0</v>
      </c>
      <c r="P424" s="17">
        <f t="shared" si="106"/>
        <v>0</v>
      </c>
      <c r="Q424" s="17">
        <f t="shared" si="104"/>
        <v>0</v>
      </c>
      <c r="R424" s="49"/>
    </row>
    <row r="425" spans="2:18" ht="27.6" x14ac:dyDescent="0.25">
      <c r="B425" s="48">
        <f>IF(F425&lt;&gt;"",1+MAX($B$22:B424),"")</f>
        <v>200</v>
      </c>
      <c r="C425" s="52" t="s">
        <v>410</v>
      </c>
      <c r="D425" s="8" t="s">
        <v>433</v>
      </c>
      <c r="E425" s="23" t="s">
        <v>94</v>
      </c>
      <c r="F425" s="39">
        <v>1486.28</v>
      </c>
      <c r="G425" s="17">
        <v>21</v>
      </c>
      <c r="H425" s="17">
        <f t="shared" si="100"/>
        <v>20.265000000000001</v>
      </c>
      <c r="I425" s="17">
        <f t="shared" si="105"/>
        <v>30119.464199999999</v>
      </c>
      <c r="J425" s="15">
        <v>0.5</v>
      </c>
      <c r="K425" s="10">
        <f t="shared" si="101"/>
        <v>743.14</v>
      </c>
      <c r="L425" s="88" t="s">
        <v>752</v>
      </c>
      <c r="M425" s="89">
        <v>58</v>
      </c>
      <c r="N425" s="17">
        <f t="shared" si="102"/>
        <v>79.923999999999992</v>
      </c>
      <c r="O425" s="17">
        <f t="shared" si="103"/>
        <v>39.961999999999996</v>
      </c>
      <c r="P425" s="17">
        <f t="shared" si="106"/>
        <v>59394.721359999996</v>
      </c>
      <c r="Q425" s="17">
        <f t="shared" si="104"/>
        <v>89514.185559999998</v>
      </c>
      <c r="R425" s="49"/>
    </row>
    <row r="426" spans="2:18" x14ac:dyDescent="0.25">
      <c r="B426" s="48" t="str">
        <f>IF(F426&lt;&gt;"",1+MAX($B$22:B425),"")</f>
        <v/>
      </c>
      <c r="C426" s="52"/>
      <c r="D426" s="8"/>
      <c r="E426" s="23"/>
      <c r="F426" s="39"/>
      <c r="G426" s="17"/>
      <c r="H426" s="17">
        <f t="shared" si="100"/>
        <v>0</v>
      </c>
      <c r="I426" s="17">
        <f t="shared" si="105"/>
        <v>0</v>
      </c>
      <c r="J426" s="15"/>
      <c r="K426" s="10">
        <f t="shared" si="101"/>
        <v>0</v>
      </c>
      <c r="L426" s="10"/>
      <c r="M426" s="17"/>
      <c r="N426" s="17">
        <f t="shared" si="102"/>
        <v>0</v>
      </c>
      <c r="O426" s="17">
        <f t="shared" si="103"/>
        <v>0</v>
      </c>
      <c r="P426" s="17">
        <f t="shared" si="106"/>
        <v>0</v>
      </c>
      <c r="Q426" s="17">
        <f t="shared" si="104"/>
        <v>0</v>
      </c>
      <c r="R426" s="49"/>
    </row>
    <row r="427" spans="2:18" x14ac:dyDescent="0.25">
      <c r="B427" s="65" t="str">
        <f>IF(F427&lt;&gt;"",1+MAX($B$22:B426),"")</f>
        <v/>
      </c>
      <c r="C427" s="66"/>
      <c r="D427" s="67" t="s">
        <v>434</v>
      </c>
      <c r="E427" s="23"/>
      <c r="F427" s="39"/>
      <c r="G427" s="17"/>
      <c r="H427" s="17">
        <f t="shared" si="100"/>
        <v>0</v>
      </c>
      <c r="I427" s="17">
        <f t="shared" si="105"/>
        <v>0</v>
      </c>
      <c r="J427" s="15"/>
      <c r="K427" s="10">
        <f t="shared" si="101"/>
        <v>0</v>
      </c>
      <c r="L427" s="10"/>
      <c r="M427" s="17"/>
      <c r="N427" s="17">
        <f t="shared" si="102"/>
        <v>0</v>
      </c>
      <c r="O427" s="17">
        <f t="shared" si="103"/>
        <v>0</v>
      </c>
      <c r="P427" s="17">
        <f t="shared" si="106"/>
        <v>0</v>
      </c>
      <c r="Q427" s="17">
        <f t="shared" si="104"/>
        <v>0</v>
      </c>
      <c r="R427" s="49"/>
    </row>
    <row r="428" spans="2:18" ht="12.75" customHeight="1" x14ac:dyDescent="0.25">
      <c r="B428" s="48">
        <f>IF(F428&lt;&gt;"",1+MAX($B$22:B427),"")</f>
        <v>201</v>
      </c>
      <c r="C428" s="119" t="s">
        <v>410</v>
      </c>
      <c r="D428" s="8" t="s">
        <v>435</v>
      </c>
      <c r="E428" s="23" t="s">
        <v>107</v>
      </c>
      <c r="F428" s="39">
        <v>11.08</v>
      </c>
      <c r="G428" s="17">
        <v>285</v>
      </c>
      <c r="H428" s="17">
        <f t="shared" si="100"/>
        <v>275.02499999999998</v>
      </c>
      <c r="I428" s="17">
        <f t="shared" si="105"/>
        <v>3047.2769999999996</v>
      </c>
      <c r="J428" s="15">
        <v>1.333</v>
      </c>
      <c r="K428" s="10">
        <f t="shared" si="101"/>
        <v>14.769639999999999</v>
      </c>
      <c r="L428" s="88" t="s">
        <v>752</v>
      </c>
      <c r="M428" s="89">
        <v>58</v>
      </c>
      <c r="N428" s="17">
        <f t="shared" si="102"/>
        <v>79.923999999999992</v>
      </c>
      <c r="O428" s="17">
        <f t="shared" si="103"/>
        <v>106.53869199999998</v>
      </c>
      <c r="P428" s="17">
        <f t="shared" si="106"/>
        <v>1180.4487073599998</v>
      </c>
      <c r="Q428" s="17">
        <f t="shared" si="104"/>
        <v>4227.7257073599994</v>
      </c>
      <c r="R428" s="49"/>
    </row>
    <row r="429" spans="2:18" x14ac:dyDescent="0.25">
      <c r="B429" s="48">
        <f>IF(F429&lt;&gt;"",1+MAX($B$22:B428),"")</f>
        <v>202</v>
      </c>
      <c r="C429" s="119"/>
      <c r="D429" s="8" t="s">
        <v>436</v>
      </c>
      <c r="E429" s="23" t="s">
        <v>107</v>
      </c>
      <c r="F429" s="39">
        <v>11</v>
      </c>
      <c r="G429" s="17">
        <v>110</v>
      </c>
      <c r="H429" s="17">
        <f t="shared" si="100"/>
        <v>106.14999999999999</v>
      </c>
      <c r="I429" s="17">
        <f t="shared" si="105"/>
        <v>1167.6499999999999</v>
      </c>
      <c r="J429" s="15">
        <v>1.33</v>
      </c>
      <c r="K429" s="10">
        <f t="shared" si="101"/>
        <v>14.63</v>
      </c>
      <c r="L429" s="88" t="s">
        <v>752</v>
      </c>
      <c r="M429" s="89">
        <v>58</v>
      </c>
      <c r="N429" s="17">
        <f t="shared" si="102"/>
        <v>79.923999999999992</v>
      </c>
      <c r="O429" s="17">
        <f t="shared" si="103"/>
        <v>106.29892</v>
      </c>
      <c r="P429" s="17">
        <f t="shared" si="106"/>
        <v>1169.2881199999999</v>
      </c>
      <c r="Q429" s="17">
        <f t="shared" si="104"/>
        <v>2336.9381199999998</v>
      </c>
      <c r="R429" s="49"/>
    </row>
    <row r="430" spans="2:18" x14ac:dyDescent="0.25">
      <c r="B430" s="48">
        <f>IF(F430&lt;&gt;"",1+MAX($B$22:B429),"")</f>
        <v>203</v>
      </c>
      <c r="C430" s="119"/>
      <c r="D430" s="8" t="s">
        <v>437</v>
      </c>
      <c r="E430" s="23" t="s">
        <v>107</v>
      </c>
      <c r="F430" s="39">
        <v>10.88</v>
      </c>
      <c r="G430" s="17">
        <v>345</v>
      </c>
      <c r="H430" s="17">
        <f t="shared" si="100"/>
        <v>332.92500000000001</v>
      </c>
      <c r="I430" s="17">
        <f t="shared" si="105"/>
        <v>3622.2240000000002</v>
      </c>
      <c r="J430" s="15">
        <v>1.98</v>
      </c>
      <c r="K430" s="10">
        <f t="shared" si="101"/>
        <v>21.542400000000001</v>
      </c>
      <c r="L430" s="88" t="s">
        <v>752</v>
      </c>
      <c r="M430" s="89">
        <v>58</v>
      </c>
      <c r="N430" s="17">
        <f t="shared" si="102"/>
        <v>79.923999999999992</v>
      </c>
      <c r="O430" s="17">
        <f t="shared" si="103"/>
        <v>158.24951999999999</v>
      </c>
      <c r="P430" s="17">
        <f t="shared" si="106"/>
        <v>1721.7547776000001</v>
      </c>
      <c r="Q430" s="17">
        <f t="shared" si="104"/>
        <v>5343.9787776000003</v>
      </c>
      <c r="R430" s="49"/>
    </row>
    <row r="431" spans="2:18" x14ac:dyDescent="0.25">
      <c r="B431" s="48">
        <f>IF(F431&lt;&gt;"",1+MAX($B$22:B430),"")</f>
        <v>204</v>
      </c>
      <c r="C431" s="119"/>
      <c r="D431" s="8" t="s">
        <v>438</v>
      </c>
      <c r="E431" s="23" t="s">
        <v>107</v>
      </c>
      <c r="F431" s="39">
        <v>11</v>
      </c>
      <c r="G431" s="17">
        <v>185</v>
      </c>
      <c r="H431" s="17">
        <f t="shared" si="100"/>
        <v>178.52500000000001</v>
      </c>
      <c r="I431" s="17">
        <f t="shared" si="105"/>
        <v>1963.7750000000001</v>
      </c>
      <c r="J431" s="15">
        <v>1.425</v>
      </c>
      <c r="K431" s="10">
        <f t="shared" si="101"/>
        <v>15.675000000000001</v>
      </c>
      <c r="L431" s="88" t="s">
        <v>752</v>
      </c>
      <c r="M431" s="89">
        <v>58</v>
      </c>
      <c r="N431" s="17">
        <f t="shared" si="102"/>
        <v>79.923999999999992</v>
      </c>
      <c r="O431" s="17">
        <f t="shared" si="103"/>
        <v>113.89169999999999</v>
      </c>
      <c r="P431" s="17">
        <f t="shared" si="106"/>
        <v>1252.8086999999998</v>
      </c>
      <c r="Q431" s="17">
        <f t="shared" si="104"/>
        <v>3216.5837000000001</v>
      </c>
      <c r="R431" s="49"/>
    </row>
    <row r="432" spans="2:18" x14ac:dyDescent="0.25">
      <c r="B432" s="48">
        <f>IF(F432&lt;&gt;"",1+MAX($B$22:B431),"")</f>
        <v>205</v>
      </c>
      <c r="C432" s="119"/>
      <c r="D432" s="8" t="s">
        <v>439</v>
      </c>
      <c r="E432" s="23" t="s">
        <v>107</v>
      </c>
      <c r="F432" s="39">
        <v>10.08</v>
      </c>
      <c r="G432" s="17">
        <v>230</v>
      </c>
      <c r="H432" s="17">
        <f t="shared" si="100"/>
        <v>221.95</v>
      </c>
      <c r="I432" s="17">
        <f t="shared" si="105"/>
        <v>2237.2559999999999</v>
      </c>
      <c r="J432" s="15">
        <v>1.6850000000000001</v>
      </c>
      <c r="K432" s="10">
        <f t="shared" si="101"/>
        <v>16.9848</v>
      </c>
      <c r="L432" s="88" t="s">
        <v>752</v>
      </c>
      <c r="M432" s="89">
        <v>58</v>
      </c>
      <c r="N432" s="17">
        <f t="shared" si="102"/>
        <v>79.923999999999992</v>
      </c>
      <c r="O432" s="17">
        <f t="shared" si="103"/>
        <v>134.67193999999998</v>
      </c>
      <c r="P432" s="17">
        <f t="shared" si="106"/>
        <v>1357.4931551999998</v>
      </c>
      <c r="Q432" s="17">
        <f t="shared" si="104"/>
        <v>3594.7491551999997</v>
      </c>
      <c r="R432" s="49"/>
    </row>
    <row r="433" spans="2:18" x14ac:dyDescent="0.25">
      <c r="B433" s="48">
        <f>IF(F433&lt;&gt;"",1+MAX($B$22:B432),"")</f>
        <v>206</v>
      </c>
      <c r="C433" s="119"/>
      <c r="D433" s="8" t="s">
        <v>440</v>
      </c>
      <c r="E433" s="23" t="s">
        <v>107</v>
      </c>
      <c r="F433" s="39">
        <v>10.130000000000001</v>
      </c>
      <c r="G433" s="17">
        <v>455</v>
      </c>
      <c r="H433" s="17">
        <f t="shared" si="100"/>
        <v>439.07499999999999</v>
      </c>
      <c r="I433" s="17">
        <f t="shared" si="105"/>
        <v>4447.8297499999999</v>
      </c>
      <c r="J433" s="15">
        <v>2.75</v>
      </c>
      <c r="K433" s="10">
        <f t="shared" si="101"/>
        <v>27.857500000000002</v>
      </c>
      <c r="L433" s="88" t="s">
        <v>752</v>
      </c>
      <c r="M433" s="89">
        <v>58</v>
      </c>
      <c r="N433" s="17">
        <f t="shared" si="102"/>
        <v>79.923999999999992</v>
      </c>
      <c r="O433" s="17">
        <f t="shared" si="103"/>
        <v>219.79099999999997</v>
      </c>
      <c r="P433" s="17">
        <f t="shared" si="106"/>
        <v>2226.4828299999999</v>
      </c>
      <c r="Q433" s="17">
        <f t="shared" si="104"/>
        <v>6674.3125799999998</v>
      </c>
      <c r="R433" s="49"/>
    </row>
    <row r="434" spans="2:18" x14ac:dyDescent="0.25">
      <c r="B434" s="48" t="str">
        <f>IF(F434&lt;&gt;"",1+MAX($B$22:B433),"")</f>
        <v/>
      </c>
      <c r="C434" s="52"/>
      <c r="D434" s="8"/>
      <c r="E434" s="23"/>
      <c r="F434" s="39"/>
      <c r="G434" s="17"/>
      <c r="H434" s="17">
        <f t="shared" si="100"/>
        <v>0</v>
      </c>
      <c r="I434" s="17">
        <f t="shared" si="105"/>
        <v>0</v>
      </c>
      <c r="J434" s="15"/>
      <c r="K434" s="10">
        <f t="shared" si="101"/>
        <v>0</v>
      </c>
      <c r="L434" s="10"/>
      <c r="M434" s="17"/>
      <c r="N434" s="17">
        <f t="shared" si="102"/>
        <v>0</v>
      </c>
      <c r="O434" s="17">
        <f t="shared" si="103"/>
        <v>0</v>
      </c>
      <c r="P434" s="17">
        <f t="shared" si="106"/>
        <v>0</v>
      </c>
      <c r="Q434" s="17">
        <f t="shared" si="104"/>
        <v>0</v>
      </c>
      <c r="R434" s="49"/>
    </row>
    <row r="435" spans="2:18" x14ac:dyDescent="0.25">
      <c r="B435" s="65" t="str">
        <f>IF(F435&lt;&gt;"",1+MAX($B$22:B434),"")</f>
        <v/>
      </c>
      <c r="C435" s="66"/>
      <c r="D435" s="67" t="s">
        <v>441</v>
      </c>
      <c r="E435" s="23"/>
      <c r="F435" s="39"/>
      <c r="G435" s="17"/>
      <c r="H435" s="17">
        <f t="shared" si="100"/>
        <v>0</v>
      </c>
      <c r="I435" s="17">
        <f t="shared" si="105"/>
        <v>0</v>
      </c>
      <c r="J435" s="15"/>
      <c r="K435" s="10">
        <f t="shared" si="101"/>
        <v>0</v>
      </c>
      <c r="L435" s="10"/>
      <c r="M435" s="17"/>
      <c r="N435" s="17">
        <f t="shared" si="102"/>
        <v>0</v>
      </c>
      <c r="O435" s="17">
        <f t="shared" si="103"/>
        <v>0</v>
      </c>
      <c r="P435" s="17">
        <f t="shared" si="106"/>
        <v>0</v>
      </c>
      <c r="Q435" s="17">
        <f t="shared" si="104"/>
        <v>0</v>
      </c>
      <c r="R435" s="49"/>
    </row>
    <row r="436" spans="2:18" ht="69" x14ac:dyDescent="0.25">
      <c r="B436" s="48">
        <f>IF(F436&lt;&gt;"",1+MAX($B$22:B435),"")</f>
        <v>207</v>
      </c>
      <c r="C436" s="119" t="s">
        <v>410</v>
      </c>
      <c r="D436" s="8" t="s">
        <v>442</v>
      </c>
      <c r="E436" s="23" t="s">
        <v>107</v>
      </c>
      <c r="F436" s="39">
        <v>1</v>
      </c>
      <c r="G436" s="17">
        <v>24550</v>
      </c>
      <c r="H436" s="17">
        <f t="shared" si="100"/>
        <v>23690.75</v>
      </c>
      <c r="I436" s="17">
        <f t="shared" si="105"/>
        <v>23690.75</v>
      </c>
      <c r="J436" s="15">
        <v>12.321</v>
      </c>
      <c r="K436" s="10">
        <f t="shared" si="101"/>
        <v>12.321</v>
      </c>
      <c r="L436" s="88" t="s">
        <v>752</v>
      </c>
      <c r="M436" s="89">
        <v>58</v>
      </c>
      <c r="N436" s="17">
        <f t="shared" si="102"/>
        <v>79.923999999999992</v>
      </c>
      <c r="O436" s="17">
        <f t="shared" si="103"/>
        <v>984.74360399999989</v>
      </c>
      <c r="P436" s="17">
        <f t="shared" si="106"/>
        <v>984.74360399999989</v>
      </c>
      <c r="Q436" s="17">
        <f t="shared" si="104"/>
        <v>24675.493603999999</v>
      </c>
      <c r="R436" s="49"/>
    </row>
    <row r="437" spans="2:18" ht="69" x14ac:dyDescent="0.25">
      <c r="B437" s="48">
        <f>IF(F437&lt;&gt;"",1+MAX($B$22:B436),"")</f>
        <v>208</v>
      </c>
      <c r="C437" s="119"/>
      <c r="D437" s="8" t="s">
        <v>443</v>
      </c>
      <c r="E437" s="23" t="s">
        <v>107</v>
      </c>
      <c r="F437" s="39">
        <v>1</v>
      </c>
      <c r="G437" s="17">
        <v>24550</v>
      </c>
      <c r="H437" s="17">
        <f t="shared" si="100"/>
        <v>23690.75</v>
      </c>
      <c r="I437" s="17">
        <f t="shared" si="105"/>
        <v>23690.75</v>
      </c>
      <c r="J437" s="15">
        <v>12.321</v>
      </c>
      <c r="K437" s="10">
        <f t="shared" si="101"/>
        <v>12.321</v>
      </c>
      <c r="L437" s="88" t="s">
        <v>752</v>
      </c>
      <c r="M437" s="89">
        <v>58</v>
      </c>
      <c r="N437" s="17">
        <f t="shared" si="102"/>
        <v>79.923999999999992</v>
      </c>
      <c r="O437" s="17">
        <f t="shared" si="103"/>
        <v>984.74360399999989</v>
      </c>
      <c r="P437" s="17">
        <f t="shared" si="106"/>
        <v>984.74360399999989</v>
      </c>
      <c r="Q437" s="17">
        <f t="shared" si="104"/>
        <v>24675.493603999999</v>
      </c>
      <c r="R437" s="49"/>
    </row>
    <row r="438" spans="2:18" x14ac:dyDescent="0.25">
      <c r="B438" s="48" t="str">
        <f>IF(F438&lt;&gt;"",1+MAX($B$22:B437),"")</f>
        <v/>
      </c>
      <c r="C438" s="52"/>
      <c r="D438" s="8"/>
      <c r="E438" s="23"/>
      <c r="F438" s="39"/>
      <c r="G438" s="17"/>
      <c r="H438" s="17">
        <f t="shared" si="100"/>
        <v>0</v>
      </c>
      <c r="I438" s="17">
        <f t="shared" si="105"/>
        <v>0</v>
      </c>
      <c r="J438" s="15"/>
      <c r="K438" s="10">
        <f t="shared" si="101"/>
        <v>0</v>
      </c>
      <c r="L438" s="10"/>
      <c r="M438" s="17"/>
      <c r="N438" s="17">
        <f t="shared" si="102"/>
        <v>0</v>
      </c>
      <c r="O438" s="17">
        <f t="shared" si="103"/>
        <v>0</v>
      </c>
      <c r="P438" s="17">
        <f t="shared" si="106"/>
        <v>0</v>
      </c>
      <c r="Q438" s="17">
        <f t="shared" si="104"/>
        <v>0</v>
      </c>
      <c r="R438" s="49"/>
    </row>
    <row r="439" spans="2:18" x14ac:dyDescent="0.25">
      <c r="B439" s="65" t="str">
        <f>IF(F439&lt;&gt;"",1+MAX($B$22:B438),"")</f>
        <v/>
      </c>
      <c r="C439" s="66"/>
      <c r="D439" s="67" t="s">
        <v>444</v>
      </c>
      <c r="E439" s="23"/>
      <c r="F439" s="39"/>
      <c r="G439" s="17"/>
      <c r="H439" s="17">
        <f t="shared" si="100"/>
        <v>0</v>
      </c>
      <c r="I439" s="17">
        <f t="shared" si="105"/>
        <v>0</v>
      </c>
      <c r="J439" s="15"/>
      <c r="K439" s="10">
        <f t="shared" si="101"/>
        <v>0</v>
      </c>
      <c r="L439" s="10"/>
      <c r="M439" s="17"/>
      <c r="N439" s="17">
        <f t="shared" si="102"/>
        <v>0</v>
      </c>
      <c r="O439" s="17">
        <f t="shared" si="103"/>
        <v>0</v>
      </c>
      <c r="P439" s="17">
        <f t="shared" si="106"/>
        <v>0</v>
      </c>
      <c r="Q439" s="17">
        <f t="shared" si="104"/>
        <v>0</v>
      </c>
      <c r="R439" s="49"/>
    </row>
    <row r="440" spans="2:18" ht="259.5" customHeight="1" x14ac:dyDescent="0.25">
      <c r="B440" s="48">
        <f>IF(F440&lt;&gt;"",1+MAX($B$22:B439),"")</f>
        <v>209</v>
      </c>
      <c r="C440" s="119" t="s">
        <v>410</v>
      </c>
      <c r="D440" s="8" t="s">
        <v>445</v>
      </c>
      <c r="E440" s="23" t="s">
        <v>107</v>
      </c>
      <c r="F440" s="39">
        <v>1</v>
      </c>
      <c r="G440" s="17">
        <v>4260</v>
      </c>
      <c r="H440" s="17">
        <f t="shared" si="100"/>
        <v>4110.8999999999996</v>
      </c>
      <c r="I440" s="17">
        <f t="shared" si="105"/>
        <v>4110.8999999999996</v>
      </c>
      <c r="J440" s="15">
        <v>8.3249999999999993</v>
      </c>
      <c r="K440" s="10">
        <f t="shared" si="101"/>
        <v>8.3249999999999993</v>
      </c>
      <c r="L440" s="88" t="s">
        <v>752</v>
      </c>
      <c r="M440" s="89">
        <v>58</v>
      </c>
      <c r="N440" s="17">
        <f t="shared" si="102"/>
        <v>79.923999999999992</v>
      </c>
      <c r="O440" s="17">
        <f t="shared" si="103"/>
        <v>665.36729999999989</v>
      </c>
      <c r="P440" s="17">
        <f t="shared" si="106"/>
        <v>665.36729999999989</v>
      </c>
      <c r="Q440" s="17">
        <f t="shared" si="104"/>
        <v>4776.2672999999995</v>
      </c>
      <c r="R440" s="49"/>
    </row>
    <row r="441" spans="2:18" ht="110.4" x14ac:dyDescent="0.25">
      <c r="B441" s="48" t="str">
        <f>IF(F441&lt;&gt;"",1+MAX($B$22:B440),"")</f>
        <v/>
      </c>
      <c r="C441" s="119"/>
      <c r="D441" s="51" t="s">
        <v>446</v>
      </c>
      <c r="E441" s="23"/>
      <c r="F441" s="39"/>
      <c r="G441" s="17"/>
      <c r="H441" s="17">
        <f t="shared" si="100"/>
        <v>0</v>
      </c>
      <c r="I441" s="17">
        <f t="shared" si="105"/>
        <v>0</v>
      </c>
      <c r="J441" s="15"/>
      <c r="K441" s="10">
        <f t="shared" si="101"/>
        <v>0</v>
      </c>
      <c r="L441" s="10"/>
      <c r="M441" s="17"/>
      <c r="N441" s="17">
        <f t="shared" si="102"/>
        <v>0</v>
      </c>
      <c r="O441" s="17">
        <f t="shared" si="103"/>
        <v>0</v>
      </c>
      <c r="P441" s="17">
        <f t="shared" si="106"/>
        <v>0</v>
      </c>
      <c r="Q441" s="17">
        <f t="shared" si="104"/>
        <v>0</v>
      </c>
      <c r="R441" s="49"/>
    </row>
    <row r="442" spans="2:18" x14ac:dyDescent="0.25">
      <c r="B442" s="48" t="str">
        <f>IF(F442&lt;&gt;"",1+MAX($B$22:B441),"")</f>
        <v/>
      </c>
      <c r="C442" s="119"/>
      <c r="D442" s="8"/>
      <c r="E442" s="23"/>
      <c r="F442" s="39"/>
      <c r="G442" s="17"/>
      <c r="H442" s="17">
        <f t="shared" si="100"/>
        <v>0</v>
      </c>
      <c r="I442" s="17">
        <f t="shared" si="105"/>
        <v>0</v>
      </c>
      <c r="J442" s="15"/>
      <c r="K442" s="10">
        <f t="shared" si="101"/>
        <v>0</v>
      </c>
      <c r="L442" s="10"/>
      <c r="M442" s="17"/>
      <c r="N442" s="17">
        <f t="shared" si="102"/>
        <v>0</v>
      </c>
      <c r="O442" s="17">
        <f t="shared" si="103"/>
        <v>0</v>
      </c>
      <c r="P442" s="17">
        <f t="shared" si="106"/>
        <v>0</v>
      </c>
      <c r="Q442" s="17">
        <f t="shared" si="104"/>
        <v>0</v>
      </c>
      <c r="R442" s="49"/>
    </row>
    <row r="443" spans="2:18" x14ac:dyDescent="0.25">
      <c r="B443" s="65" t="str">
        <f>IF(F443&lt;&gt;"",1+MAX($B$22:B442),"")</f>
        <v/>
      </c>
      <c r="C443" s="119"/>
      <c r="D443" s="67" t="s">
        <v>447</v>
      </c>
      <c r="E443" s="23"/>
      <c r="F443" s="39"/>
      <c r="G443" s="17"/>
      <c r="H443" s="17">
        <f t="shared" si="100"/>
        <v>0</v>
      </c>
      <c r="I443" s="17">
        <f t="shared" si="105"/>
        <v>0</v>
      </c>
      <c r="J443" s="15"/>
      <c r="K443" s="10">
        <f t="shared" si="101"/>
        <v>0</v>
      </c>
      <c r="L443" s="10"/>
      <c r="M443" s="17"/>
      <c r="N443" s="17">
        <f t="shared" si="102"/>
        <v>0</v>
      </c>
      <c r="O443" s="17">
        <f t="shared" si="103"/>
        <v>0</v>
      </c>
      <c r="P443" s="17">
        <f t="shared" si="106"/>
        <v>0</v>
      </c>
      <c r="Q443" s="17">
        <f t="shared" si="104"/>
        <v>0</v>
      </c>
      <c r="R443" s="49"/>
    </row>
    <row r="444" spans="2:18" ht="110.4" x14ac:dyDescent="0.25">
      <c r="B444" s="48">
        <f>IF(F444&lt;&gt;"",1+MAX($B$22:B443),"")</f>
        <v>210</v>
      </c>
      <c r="C444" s="119"/>
      <c r="D444" s="8" t="s">
        <v>448</v>
      </c>
      <c r="E444" s="23" t="s">
        <v>107</v>
      </c>
      <c r="F444" s="39">
        <v>1</v>
      </c>
      <c r="G444" s="17">
        <f>2350+1490</f>
        <v>3840</v>
      </c>
      <c r="H444" s="17">
        <f t="shared" si="100"/>
        <v>3705.6</v>
      </c>
      <c r="I444" s="17">
        <f t="shared" si="105"/>
        <v>3705.6</v>
      </c>
      <c r="J444" s="15">
        <v>5</v>
      </c>
      <c r="K444" s="10">
        <f t="shared" si="101"/>
        <v>5</v>
      </c>
      <c r="L444" s="88" t="s">
        <v>752</v>
      </c>
      <c r="M444" s="89">
        <v>58</v>
      </c>
      <c r="N444" s="17">
        <f t="shared" si="102"/>
        <v>79.923999999999992</v>
      </c>
      <c r="O444" s="17">
        <f t="shared" si="103"/>
        <v>399.61999999999995</v>
      </c>
      <c r="P444" s="17">
        <f t="shared" si="106"/>
        <v>399.61999999999995</v>
      </c>
      <c r="Q444" s="17">
        <f t="shared" si="104"/>
        <v>4105.22</v>
      </c>
      <c r="R444" s="49"/>
    </row>
    <row r="445" spans="2:18" ht="69" x14ac:dyDescent="0.25">
      <c r="B445" s="48">
        <f>IF(F445&lt;&gt;"",1+MAX($B$22:B444),"")</f>
        <v>211</v>
      </c>
      <c r="C445" s="119"/>
      <c r="D445" s="8" t="s">
        <v>449</v>
      </c>
      <c r="E445" s="23" t="s">
        <v>107</v>
      </c>
      <c r="F445" s="39">
        <v>2</v>
      </c>
      <c r="G445" s="17">
        <f>4237+1490</f>
        <v>5727</v>
      </c>
      <c r="H445" s="17">
        <f t="shared" si="100"/>
        <v>5526.5549999999994</v>
      </c>
      <c r="I445" s="17">
        <f t="shared" si="105"/>
        <v>11053.109999999999</v>
      </c>
      <c r="J445" s="15">
        <v>5</v>
      </c>
      <c r="K445" s="10">
        <f t="shared" si="101"/>
        <v>10</v>
      </c>
      <c r="L445" s="88" t="s">
        <v>752</v>
      </c>
      <c r="M445" s="89">
        <v>58</v>
      </c>
      <c r="N445" s="17">
        <f t="shared" si="102"/>
        <v>79.923999999999992</v>
      </c>
      <c r="O445" s="17">
        <f t="shared" si="103"/>
        <v>399.61999999999995</v>
      </c>
      <c r="P445" s="17">
        <f t="shared" si="106"/>
        <v>799.2399999999999</v>
      </c>
      <c r="Q445" s="17">
        <f t="shared" si="104"/>
        <v>11852.349999999999</v>
      </c>
      <c r="R445" s="49"/>
    </row>
    <row r="446" spans="2:18" x14ac:dyDescent="0.25">
      <c r="B446" s="48" t="str">
        <f>IF(F446&lt;&gt;"",1+MAX($B$22:B445),"")</f>
        <v/>
      </c>
      <c r="C446" s="52"/>
      <c r="D446" s="8"/>
      <c r="E446" s="23"/>
      <c r="F446" s="39"/>
      <c r="G446" s="17"/>
      <c r="H446" s="17">
        <f t="shared" si="100"/>
        <v>0</v>
      </c>
      <c r="I446" s="17">
        <f t="shared" si="105"/>
        <v>0</v>
      </c>
      <c r="J446" s="15"/>
      <c r="K446" s="10">
        <f t="shared" si="101"/>
        <v>0</v>
      </c>
      <c r="L446" s="10"/>
      <c r="M446" s="17"/>
      <c r="N446" s="17">
        <f t="shared" si="102"/>
        <v>0</v>
      </c>
      <c r="O446" s="17">
        <f t="shared" si="103"/>
        <v>0</v>
      </c>
      <c r="P446" s="17">
        <f t="shared" si="106"/>
        <v>0</v>
      </c>
      <c r="Q446" s="17">
        <f t="shared" si="104"/>
        <v>0</v>
      </c>
      <c r="R446" s="49"/>
    </row>
    <row r="447" spans="2:18" x14ac:dyDescent="0.25">
      <c r="B447" s="65" t="str">
        <f>IF(F447&lt;&gt;"",1+MAX($B$22:B446),"")</f>
        <v/>
      </c>
      <c r="C447" s="66"/>
      <c r="D447" s="67" t="s">
        <v>405</v>
      </c>
      <c r="E447" s="23"/>
      <c r="F447" s="39"/>
      <c r="G447" s="17"/>
      <c r="H447" s="17">
        <f t="shared" si="100"/>
        <v>0</v>
      </c>
      <c r="I447" s="17">
        <f t="shared" si="105"/>
        <v>0</v>
      </c>
      <c r="J447" s="15"/>
      <c r="K447" s="10">
        <f t="shared" si="101"/>
        <v>0</v>
      </c>
      <c r="L447" s="10"/>
      <c r="M447" s="17"/>
      <c r="N447" s="17">
        <f t="shared" si="102"/>
        <v>0</v>
      </c>
      <c r="O447" s="17">
        <f t="shared" si="103"/>
        <v>0</v>
      </c>
      <c r="P447" s="17">
        <f t="shared" si="106"/>
        <v>0</v>
      </c>
      <c r="Q447" s="17">
        <f t="shared" si="104"/>
        <v>0</v>
      </c>
      <c r="R447" s="49"/>
    </row>
    <row r="448" spans="2:18" ht="12.75" customHeight="1" x14ac:dyDescent="0.25">
      <c r="B448" s="48">
        <f>IF(F448&lt;&gt;"",1+MAX($B$22:B447),"")</f>
        <v>212</v>
      </c>
      <c r="C448" s="119" t="s">
        <v>410</v>
      </c>
      <c r="D448" s="8" t="s">
        <v>450</v>
      </c>
      <c r="E448" s="23" t="s">
        <v>107</v>
      </c>
      <c r="F448" s="23">
        <v>4</v>
      </c>
      <c r="G448" s="17">
        <v>120</v>
      </c>
      <c r="H448" s="17">
        <f t="shared" si="100"/>
        <v>115.8</v>
      </c>
      <c r="I448" s="17">
        <f t="shared" si="105"/>
        <v>463.2</v>
      </c>
      <c r="J448" s="15">
        <f>J428</f>
        <v>1.333</v>
      </c>
      <c r="K448" s="10">
        <f t="shared" si="101"/>
        <v>5.3319999999999999</v>
      </c>
      <c r="L448" s="10" t="str">
        <f>L428</f>
        <v>Q-1</v>
      </c>
      <c r="M448" s="17">
        <f>M428</f>
        <v>58</v>
      </c>
      <c r="N448" s="17">
        <f t="shared" si="102"/>
        <v>79.923999999999992</v>
      </c>
      <c r="O448" s="17">
        <f t="shared" si="103"/>
        <v>106.53869199999998</v>
      </c>
      <c r="P448" s="17">
        <f t="shared" si="106"/>
        <v>426.15476799999993</v>
      </c>
      <c r="Q448" s="17">
        <f t="shared" si="104"/>
        <v>889.35476799999992</v>
      </c>
      <c r="R448" s="49"/>
    </row>
    <row r="449" spans="2:18" x14ac:dyDescent="0.25">
      <c r="B449" s="48">
        <f>IF(F449&lt;&gt;"",1+MAX($B$22:B448),"")</f>
        <v>213</v>
      </c>
      <c r="C449" s="119"/>
      <c r="D449" s="8" t="s">
        <v>436</v>
      </c>
      <c r="E449" s="23" t="s">
        <v>107</v>
      </c>
      <c r="F449" s="23">
        <v>1</v>
      </c>
      <c r="G449" s="17">
        <f>G429</f>
        <v>110</v>
      </c>
      <c r="H449" s="17">
        <f t="shared" si="100"/>
        <v>106.14999999999999</v>
      </c>
      <c r="I449" s="17">
        <f t="shared" si="105"/>
        <v>106.14999999999999</v>
      </c>
      <c r="J449" s="15">
        <f>J429</f>
        <v>1.33</v>
      </c>
      <c r="K449" s="10">
        <f t="shared" si="101"/>
        <v>1.33</v>
      </c>
      <c r="L449" s="10" t="str">
        <f>L429</f>
        <v>Q-1</v>
      </c>
      <c r="M449" s="17">
        <f>M429</f>
        <v>58</v>
      </c>
      <c r="N449" s="17">
        <f t="shared" si="102"/>
        <v>79.923999999999992</v>
      </c>
      <c r="O449" s="17">
        <f t="shared" si="103"/>
        <v>106.29892</v>
      </c>
      <c r="P449" s="17">
        <f t="shared" si="106"/>
        <v>106.29892</v>
      </c>
      <c r="Q449" s="17">
        <f t="shared" si="104"/>
        <v>212.44891999999999</v>
      </c>
      <c r="R449" s="49"/>
    </row>
    <row r="450" spans="2:18" x14ac:dyDescent="0.25">
      <c r="B450" s="48">
        <f>IF(F450&lt;&gt;"",1+MAX($B$22:B449),"")</f>
        <v>214</v>
      </c>
      <c r="C450" s="119"/>
      <c r="D450" s="8" t="s">
        <v>451</v>
      </c>
      <c r="E450" s="23" t="s">
        <v>107</v>
      </c>
      <c r="F450" s="23">
        <v>7</v>
      </c>
      <c r="G450" s="17">
        <v>175</v>
      </c>
      <c r="H450" s="17">
        <f t="shared" si="100"/>
        <v>168.875</v>
      </c>
      <c r="I450" s="17">
        <f t="shared" si="105"/>
        <v>1182.125</v>
      </c>
      <c r="J450" s="15">
        <v>1.425</v>
      </c>
      <c r="K450" s="10">
        <f t="shared" si="101"/>
        <v>9.9749999999999996</v>
      </c>
      <c r="L450" s="10" t="s">
        <v>752</v>
      </c>
      <c r="M450" s="17">
        <v>58</v>
      </c>
      <c r="N450" s="17">
        <f t="shared" si="102"/>
        <v>79.923999999999992</v>
      </c>
      <c r="O450" s="17">
        <f t="shared" si="103"/>
        <v>113.89169999999999</v>
      </c>
      <c r="P450" s="17">
        <f t="shared" si="106"/>
        <v>797.24189999999987</v>
      </c>
      <c r="Q450" s="17">
        <f t="shared" si="104"/>
        <v>1979.3669</v>
      </c>
      <c r="R450" s="49"/>
    </row>
    <row r="451" spans="2:18" x14ac:dyDescent="0.25">
      <c r="B451" s="48">
        <f>IF(F451&lt;&gt;"",1+MAX($B$22:B450),"")</f>
        <v>215</v>
      </c>
      <c r="C451" s="119"/>
      <c r="D451" s="8" t="s">
        <v>452</v>
      </c>
      <c r="E451" s="23" t="s">
        <v>107</v>
      </c>
      <c r="F451" s="23">
        <v>1</v>
      </c>
      <c r="G451" s="17">
        <f>19.2*5</f>
        <v>96</v>
      </c>
      <c r="H451" s="17">
        <f t="shared" si="100"/>
        <v>92.64</v>
      </c>
      <c r="I451" s="17">
        <f t="shared" si="105"/>
        <v>92.64</v>
      </c>
      <c r="J451" s="15">
        <f>0.403*5</f>
        <v>2.0150000000000001</v>
      </c>
      <c r="K451" s="10">
        <f t="shared" si="101"/>
        <v>2.0150000000000001</v>
      </c>
      <c r="L451" s="88" t="s">
        <v>753</v>
      </c>
      <c r="M451" s="89">
        <v>64.45</v>
      </c>
      <c r="N451" s="17">
        <f t="shared" si="102"/>
        <v>88.812100000000001</v>
      </c>
      <c r="O451" s="17">
        <f t="shared" si="103"/>
        <v>178.95638150000002</v>
      </c>
      <c r="P451" s="17">
        <f t="shared" si="106"/>
        <v>178.95638150000002</v>
      </c>
      <c r="Q451" s="17">
        <f t="shared" si="104"/>
        <v>271.59638150000001</v>
      </c>
      <c r="R451" s="49"/>
    </row>
    <row r="452" spans="2:18" x14ac:dyDescent="0.25">
      <c r="B452" s="48">
        <f>IF(F452&lt;&gt;"",1+MAX($B$22:B451),"")</f>
        <v>216</v>
      </c>
      <c r="C452" s="119"/>
      <c r="D452" s="8" t="s">
        <v>435</v>
      </c>
      <c r="E452" s="23" t="s">
        <v>107</v>
      </c>
      <c r="F452" s="23">
        <v>1</v>
      </c>
      <c r="G452" s="17">
        <f>G428</f>
        <v>285</v>
      </c>
      <c r="H452" s="17">
        <f t="shared" si="100"/>
        <v>275.02499999999998</v>
      </c>
      <c r="I452" s="17">
        <f t="shared" si="105"/>
        <v>275.02499999999998</v>
      </c>
      <c r="J452" s="15">
        <f>J428</f>
        <v>1.333</v>
      </c>
      <c r="K452" s="10">
        <f t="shared" si="101"/>
        <v>1.333</v>
      </c>
      <c r="L452" s="10" t="str">
        <f>L428</f>
        <v>Q-1</v>
      </c>
      <c r="M452" s="17">
        <f>M428</f>
        <v>58</v>
      </c>
      <c r="N452" s="17">
        <f t="shared" si="102"/>
        <v>79.923999999999992</v>
      </c>
      <c r="O452" s="17">
        <f t="shared" si="103"/>
        <v>106.53869199999998</v>
      </c>
      <c r="P452" s="17">
        <f t="shared" si="106"/>
        <v>106.53869199999998</v>
      </c>
      <c r="Q452" s="17">
        <f t="shared" si="104"/>
        <v>381.56369199999995</v>
      </c>
      <c r="R452" s="49"/>
    </row>
    <row r="453" spans="2:18" x14ac:dyDescent="0.25">
      <c r="B453" s="48">
        <f>IF(F453&lt;&gt;"",1+MAX($B$22:B452),"")</f>
        <v>217</v>
      </c>
      <c r="C453" s="119"/>
      <c r="D453" s="8" t="s">
        <v>453</v>
      </c>
      <c r="E453" s="23" t="s">
        <v>107</v>
      </c>
      <c r="F453" s="23">
        <v>1</v>
      </c>
      <c r="G453" s="17">
        <v>5175</v>
      </c>
      <c r="H453" s="17">
        <f t="shared" si="100"/>
        <v>4993.875</v>
      </c>
      <c r="I453" s="17">
        <f t="shared" si="105"/>
        <v>4993.875</v>
      </c>
      <c r="J453" s="15">
        <v>3.556</v>
      </c>
      <c r="K453" s="10">
        <f t="shared" si="101"/>
        <v>3.556</v>
      </c>
      <c r="L453" s="88" t="s">
        <v>752</v>
      </c>
      <c r="M453" s="89">
        <v>58</v>
      </c>
      <c r="N453" s="17">
        <f t="shared" si="102"/>
        <v>79.923999999999992</v>
      </c>
      <c r="O453" s="17">
        <f t="shared" si="103"/>
        <v>284.209744</v>
      </c>
      <c r="P453" s="17">
        <f t="shared" si="106"/>
        <v>284.209744</v>
      </c>
      <c r="Q453" s="17">
        <f t="shared" si="104"/>
        <v>5278.0847439999998</v>
      </c>
      <c r="R453" s="49"/>
    </row>
    <row r="454" spans="2:18" x14ac:dyDescent="0.25">
      <c r="B454" s="48">
        <f>IF(F454&lt;&gt;"",1+MAX($B$22:B453),"")</f>
        <v>218</v>
      </c>
      <c r="C454" s="119"/>
      <c r="D454" s="8" t="s">
        <v>454</v>
      </c>
      <c r="E454" s="23" t="s">
        <v>107</v>
      </c>
      <c r="F454" s="23">
        <v>1</v>
      </c>
      <c r="G454" s="17">
        <v>850</v>
      </c>
      <c r="H454" s="17">
        <f t="shared" si="100"/>
        <v>820.25</v>
      </c>
      <c r="I454" s="17">
        <f t="shared" si="105"/>
        <v>820.25</v>
      </c>
      <c r="J454" s="15">
        <v>3.21</v>
      </c>
      <c r="K454" s="10">
        <f t="shared" si="101"/>
        <v>3.21</v>
      </c>
      <c r="L454" s="88" t="s">
        <v>752</v>
      </c>
      <c r="M454" s="89">
        <v>58</v>
      </c>
      <c r="N454" s="17">
        <f t="shared" si="102"/>
        <v>79.923999999999992</v>
      </c>
      <c r="O454" s="17">
        <f t="shared" si="103"/>
        <v>256.55604</v>
      </c>
      <c r="P454" s="17">
        <f t="shared" si="106"/>
        <v>256.55604</v>
      </c>
      <c r="Q454" s="17">
        <f t="shared" si="104"/>
        <v>1076.8060399999999</v>
      </c>
      <c r="R454" s="49"/>
    </row>
    <row r="455" spans="2:18" x14ac:dyDescent="0.25">
      <c r="B455" s="48">
        <f>IF(F455&lt;&gt;"",1+MAX($B$22:B454),"")</f>
        <v>219</v>
      </c>
      <c r="C455" s="119"/>
      <c r="D455" s="8" t="s">
        <v>438</v>
      </c>
      <c r="E455" s="23" t="s">
        <v>107</v>
      </c>
      <c r="F455" s="23">
        <v>1</v>
      </c>
      <c r="G455" s="17">
        <f>G431</f>
        <v>185</v>
      </c>
      <c r="H455" s="17">
        <f t="shared" si="100"/>
        <v>178.52500000000001</v>
      </c>
      <c r="I455" s="17">
        <f t="shared" si="105"/>
        <v>178.52500000000001</v>
      </c>
      <c r="J455" s="15">
        <f>J431</f>
        <v>1.425</v>
      </c>
      <c r="K455" s="10">
        <f t="shared" si="101"/>
        <v>1.425</v>
      </c>
      <c r="L455" s="10" t="str">
        <f>L431</f>
        <v>Q-1</v>
      </c>
      <c r="M455" s="17">
        <f>M431</f>
        <v>58</v>
      </c>
      <c r="N455" s="17">
        <f t="shared" si="102"/>
        <v>79.923999999999992</v>
      </c>
      <c r="O455" s="17">
        <f t="shared" si="103"/>
        <v>113.89169999999999</v>
      </c>
      <c r="P455" s="17">
        <f t="shared" si="106"/>
        <v>113.89169999999999</v>
      </c>
      <c r="Q455" s="17">
        <f t="shared" si="104"/>
        <v>292.41669999999999</v>
      </c>
      <c r="R455" s="49"/>
    </row>
    <row r="456" spans="2:18" x14ac:dyDescent="0.25">
      <c r="B456" s="48">
        <f>IF(F456&lt;&gt;"",1+MAX($B$22:B455),"")</f>
        <v>220</v>
      </c>
      <c r="C456" s="119"/>
      <c r="D456" s="8" t="s">
        <v>455</v>
      </c>
      <c r="E456" s="23" t="s">
        <v>107</v>
      </c>
      <c r="F456" s="23">
        <v>1</v>
      </c>
      <c r="G456" s="17">
        <v>210</v>
      </c>
      <c r="H456" s="17">
        <f t="shared" si="100"/>
        <v>202.65</v>
      </c>
      <c r="I456" s="17">
        <f t="shared" si="105"/>
        <v>202.65</v>
      </c>
      <c r="J456" s="15">
        <v>1.75</v>
      </c>
      <c r="K456" s="10">
        <f t="shared" si="101"/>
        <v>1.75</v>
      </c>
      <c r="L456" s="10" t="s">
        <v>752</v>
      </c>
      <c r="M456" s="17">
        <v>58</v>
      </c>
      <c r="N456" s="17">
        <f t="shared" si="102"/>
        <v>79.923999999999992</v>
      </c>
      <c r="O456" s="17">
        <f t="shared" si="103"/>
        <v>139.86699999999999</v>
      </c>
      <c r="P456" s="17">
        <f t="shared" si="106"/>
        <v>139.86699999999999</v>
      </c>
      <c r="Q456" s="17">
        <f t="shared" si="104"/>
        <v>342.517</v>
      </c>
      <c r="R456" s="49"/>
    </row>
    <row r="457" spans="2:18" x14ac:dyDescent="0.25">
      <c r="B457" s="48">
        <f>IF(F457&lt;&gt;"",1+MAX($B$22:B456),"")</f>
        <v>221</v>
      </c>
      <c r="C457" s="119"/>
      <c r="D457" s="8" t="s">
        <v>437</v>
      </c>
      <c r="E457" s="23" t="s">
        <v>107</v>
      </c>
      <c r="F457" s="23">
        <v>1</v>
      </c>
      <c r="G457" s="17">
        <f>G430</f>
        <v>345</v>
      </c>
      <c r="H457" s="17">
        <f t="shared" si="100"/>
        <v>332.92500000000001</v>
      </c>
      <c r="I457" s="17">
        <f t="shared" si="105"/>
        <v>332.92500000000001</v>
      </c>
      <c r="J457" s="15">
        <f>J430</f>
        <v>1.98</v>
      </c>
      <c r="K457" s="10">
        <f t="shared" si="101"/>
        <v>1.98</v>
      </c>
      <c r="L457" s="10" t="str">
        <f>L430</f>
        <v>Q-1</v>
      </c>
      <c r="M457" s="17">
        <f>M430</f>
        <v>58</v>
      </c>
      <c r="N457" s="17">
        <f t="shared" si="102"/>
        <v>79.923999999999992</v>
      </c>
      <c r="O457" s="17">
        <f t="shared" si="103"/>
        <v>158.24951999999999</v>
      </c>
      <c r="P457" s="17">
        <f t="shared" si="106"/>
        <v>158.24951999999999</v>
      </c>
      <c r="Q457" s="17">
        <f t="shared" si="104"/>
        <v>491.17452000000003</v>
      </c>
      <c r="R457" s="49"/>
    </row>
    <row r="458" spans="2:18" x14ac:dyDescent="0.25">
      <c r="B458" s="48">
        <f>IF(F458&lt;&gt;"",1+MAX($B$22:B457),"")</f>
        <v>222</v>
      </c>
      <c r="C458" s="119"/>
      <c r="D458" s="8" t="s">
        <v>456</v>
      </c>
      <c r="E458" s="23" t="s">
        <v>107</v>
      </c>
      <c r="F458" s="23">
        <v>1</v>
      </c>
      <c r="G458" s="17">
        <v>125</v>
      </c>
      <c r="H458" s="17">
        <f t="shared" si="100"/>
        <v>120.625</v>
      </c>
      <c r="I458" s="17">
        <f t="shared" si="105"/>
        <v>120.625</v>
      </c>
      <c r="J458" s="15">
        <v>1.425</v>
      </c>
      <c r="K458" s="10">
        <f t="shared" si="101"/>
        <v>1.425</v>
      </c>
      <c r="L458" s="10" t="s">
        <v>752</v>
      </c>
      <c r="M458" s="17">
        <v>58</v>
      </c>
      <c r="N458" s="17">
        <f t="shared" si="102"/>
        <v>79.923999999999992</v>
      </c>
      <c r="O458" s="17">
        <f t="shared" si="103"/>
        <v>113.89169999999999</v>
      </c>
      <c r="P458" s="17">
        <f t="shared" si="106"/>
        <v>113.89169999999999</v>
      </c>
      <c r="Q458" s="17">
        <f t="shared" si="104"/>
        <v>234.51669999999999</v>
      </c>
      <c r="R458" s="49"/>
    </row>
    <row r="459" spans="2:18" x14ac:dyDescent="0.25">
      <c r="B459" s="48">
        <f>IF(F459&lt;&gt;"",1+MAX($B$22:B458),"")</f>
        <v>223</v>
      </c>
      <c r="C459" s="119"/>
      <c r="D459" s="8" t="s">
        <v>439</v>
      </c>
      <c r="E459" s="23" t="s">
        <v>107</v>
      </c>
      <c r="F459" s="23">
        <v>1</v>
      </c>
      <c r="G459" s="17">
        <f>G432</f>
        <v>230</v>
      </c>
      <c r="H459" s="17">
        <f t="shared" ref="H459:H480" si="107">G459*$T$2</f>
        <v>221.95</v>
      </c>
      <c r="I459" s="17">
        <f t="shared" si="105"/>
        <v>221.95</v>
      </c>
      <c r="J459" s="15">
        <f>J432</f>
        <v>1.6850000000000001</v>
      </c>
      <c r="K459" s="10">
        <f t="shared" ref="K459:K480" si="108">F459*J459</f>
        <v>1.6850000000000001</v>
      </c>
      <c r="L459" s="10" t="str">
        <f>L432</f>
        <v>Q-1</v>
      </c>
      <c r="M459" s="17">
        <f>M432</f>
        <v>58</v>
      </c>
      <c r="N459" s="17">
        <f t="shared" ref="N459:N480" si="109">M459*$U$2</f>
        <v>79.923999999999992</v>
      </c>
      <c r="O459" s="17">
        <f t="shared" ref="O459:O480" si="110">J459*N459</f>
        <v>134.67193999999998</v>
      </c>
      <c r="P459" s="17">
        <f t="shared" si="106"/>
        <v>134.67193999999998</v>
      </c>
      <c r="Q459" s="17">
        <f t="shared" ref="Q459:Q480" si="111">I459+P459</f>
        <v>356.62194</v>
      </c>
      <c r="R459" s="49"/>
    </row>
    <row r="460" spans="2:18" x14ac:dyDescent="0.25">
      <c r="B460" s="48">
        <f>IF(F460&lt;&gt;"",1+MAX($B$22:B459),"")</f>
        <v>224</v>
      </c>
      <c r="C460" s="119"/>
      <c r="D460" s="8" t="s">
        <v>440</v>
      </c>
      <c r="E460" s="23" t="s">
        <v>107</v>
      </c>
      <c r="F460" s="23">
        <v>1</v>
      </c>
      <c r="G460" s="17">
        <f>G433</f>
        <v>455</v>
      </c>
      <c r="H460" s="17">
        <f t="shared" si="107"/>
        <v>439.07499999999999</v>
      </c>
      <c r="I460" s="17">
        <f t="shared" si="105"/>
        <v>439.07499999999999</v>
      </c>
      <c r="J460" s="15">
        <f>J433</f>
        <v>2.75</v>
      </c>
      <c r="K460" s="10">
        <f t="shared" si="108"/>
        <v>2.75</v>
      </c>
      <c r="L460" s="10" t="str">
        <f>L433</f>
        <v>Q-1</v>
      </c>
      <c r="M460" s="17">
        <f>M433</f>
        <v>58</v>
      </c>
      <c r="N460" s="17">
        <f t="shared" si="109"/>
        <v>79.923999999999992</v>
      </c>
      <c r="O460" s="17">
        <f t="shared" si="110"/>
        <v>219.79099999999997</v>
      </c>
      <c r="P460" s="17">
        <f t="shared" si="106"/>
        <v>219.79099999999997</v>
      </c>
      <c r="Q460" s="17">
        <f t="shared" si="111"/>
        <v>658.86599999999999</v>
      </c>
      <c r="R460" s="49"/>
    </row>
    <row r="461" spans="2:18" x14ac:dyDescent="0.25">
      <c r="B461" s="48">
        <f>IF(F461&lt;&gt;"",1+MAX($B$22:B460),"")</f>
        <v>225</v>
      </c>
      <c r="C461" s="119"/>
      <c r="D461" s="8" t="s">
        <v>457</v>
      </c>
      <c r="E461" s="23" t="s">
        <v>94</v>
      </c>
      <c r="F461" s="39">
        <v>21.84</v>
      </c>
      <c r="G461" s="17">
        <v>57.5</v>
      </c>
      <c r="H461" s="17">
        <f t="shared" si="107"/>
        <v>55.487499999999997</v>
      </c>
      <c r="I461" s="17">
        <f t="shared" si="105"/>
        <v>1211.847</v>
      </c>
      <c r="J461" s="15">
        <v>0.81759009366566116</v>
      </c>
      <c r="K461" s="10">
        <f t="shared" si="108"/>
        <v>17.85616764565804</v>
      </c>
      <c r="L461" s="10" t="s">
        <v>759</v>
      </c>
      <c r="M461" s="17">
        <v>62.99</v>
      </c>
      <c r="N461" s="17">
        <f t="shared" si="109"/>
        <v>86.800219999999996</v>
      </c>
      <c r="O461" s="17">
        <f t="shared" si="110"/>
        <v>70.966999999999985</v>
      </c>
      <c r="P461" s="17">
        <f t="shared" si="106"/>
        <v>1549.9192799999996</v>
      </c>
      <c r="Q461" s="17">
        <f t="shared" si="111"/>
        <v>2761.7662799999998</v>
      </c>
      <c r="R461" s="49"/>
    </row>
    <row r="462" spans="2:18" x14ac:dyDescent="0.25">
      <c r="B462" s="48">
        <f>IF(F462&lt;&gt;"",1+MAX($B$22:B461),"")</f>
        <v>226</v>
      </c>
      <c r="C462" s="119"/>
      <c r="D462" s="8" t="s">
        <v>458</v>
      </c>
      <c r="E462" s="23" t="s">
        <v>107</v>
      </c>
      <c r="F462" s="23">
        <v>1</v>
      </c>
      <c r="G462" s="17">
        <v>6250</v>
      </c>
      <c r="H462" s="17">
        <f t="shared" si="107"/>
        <v>6031.25</v>
      </c>
      <c r="I462" s="17">
        <f t="shared" si="105"/>
        <v>6031.25</v>
      </c>
      <c r="J462" s="15">
        <v>8</v>
      </c>
      <c r="K462" s="10">
        <f t="shared" si="108"/>
        <v>8</v>
      </c>
      <c r="L462" s="88" t="s">
        <v>763</v>
      </c>
      <c r="M462" s="89">
        <v>60.15</v>
      </c>
      <c r="N462" s="17">
        <f t="shared" si="109"/>
        <v>82.88669999999999</v>
      </c>
      <c r="O462" s="17">
        <f t="shared" si="110"/>
        <v>663.09359999999992</v>
      </c>
      <c r="P462" s="17">
        <f t="shared" si="106"/>
        <v>663.09359999999992</v>
      </c>
      <c r="Q462" s="17">
        <f t="shared" si="111"/>
        <v>6694.3436000000002</v>
      </c>
      <c r="R462" s="49"/>
    </row>
    <row r="463" spans="2:18" x14ac:dyDescent="0.25">
      <c r="B463" s="48">
        <f>IF(F463&lt;&gt;"",1+MAX($B$22:B462),"")</f>
        <v>227</v>
      </c>
      <c r="C463" s="119"/>
      <c r="D463" s="8" t="s">
        <v>459</v>
      </c>
      <c r="E463" s="23" t="s">
        <v>107</v>
      </c>
      <c r="F463" s="23">
        <v>1</v>
      </c>
      <c r="G463" s="17">
        <v>6724</v>
      </c>
      <c r="H463" s="17">
        <f t="shared" si="107"/>
        <v>6488.66</v>
      </c>
      <c r="I463" s="17">
        <f t="shared" si="105"/>
        <v>6488.66</v>
      </c>
      <c r="J463" s="15">
        <v>8</v>
      </c>
      <c r="K463" s="10">
        <f t="shared" si="108"/>
        <v>8</v>
      </c>
      <c r="L463" s="88" t="s">
        <v>763</v>
      </c>
      <c r="M463" s="89">
        <v>60.15</v>
      </c>
      <c r="N463" s="17">
        <f t="shared" si="109"/>
        <v>82.88669999999999</v>
      </c>
      <c r="O463" s="17">
        <f t="shared" si="110"/>
        <v>663.09359999999992</v>
      </c>
      <c r="P463" s="17">
        <f t="shared" si="106"/>
        <v>663.09359999999992</v>
      </c>
      <c r="Q463" s="17">
        <f t="shared" si="111"/>
        <v>7151.7536</v>
      </c>
      <c r="R463" s="49"/>
    </row>
    <row r="464" spans="2:18" x14ac:dyDescent="0.25">
      <c r="B464" s="48">
        <f>IF(F464&lt;&gt;"",1+MAX($B$22:B463),"")</f>
        <v>228</v>
      </c>
      <c r="C464" s="119"/>
      <c r="D464" s="8" t="s">
        <v>460</v>
      </c>
      <c r="E464" s="23" t="s">
        <v>107</v>
      </c>
      <c r="F464" s="23">
        <v>1</v>
      </c>
      <c r="G464" s="17">
        <v>1160</v>
      </c>
      <c r="H464" s="17">
        <f t="shared" si="107"/>
        <v>1119.3999999999999</v>
      </c>
      <c r="I464" s="17">
        <f t="shared" si="105"/>
        <v>1119.3999999999999</v>
      </c>
      <c r="J464" s="15">
        <v>2.3210000000000002</v>
      </c>
      <c r="K464" s="10">
        <f t="shared" si="108"/>
        <v>2.3210000000000002</v>
      </c>
      <c r="L464" s="88" t="s">
        <v>752</v>
      </c>
      <c r="M464" s="89">
        <v>58</v>
      </c>
      <c r="N464" s="17">
        <f t="shared" si="109"/>
        <v>79.923999999999992</v>
      </c>
      <c r="O464" s="17">
        <f t="shared" si="110"/>
        <v>185.503604</v>
      </c>
      <c r="P464" s="17">
        <f t="shared" si="106"/>
        <v>185.503604</v>
      </c>
      <c r="Q464" s="17">
        <f t="shared" si="111"/>
        <v>1304.9036039999999</v>
      </c>
      <c r="R464" s="49"/>
    </row>
    <row r="465" spans="2:18" x14ac:dyDescent="0.25">
      <c r="B465" s="48">
        <f>IF(F465&lt;&gt;"",1+MAX($B$22:B464),"")</f>
        <v>229</v>
      </c>
      <c r="C465" s="119"/>
      <c r="D465" s="8" t="s">
        <v>461</v>
      </c>
      <c r="E465" s="23" t="s">
        <v>94</v>
      </c>
      <c r="F465" s="39">
        <v>4.97</v>
      </c>
      <c r="G465" s="17">
        <v>32.5</v>
      </c>
      <c r="H465" s="17">
        <f t="shared" si="107"/>
        <v>31.362500000000001</v>
      </c>
      <c r="I465" s="17">
        <f t="shared" si="105"/>
        <v>155.87162499999999</v>
      </c>
      <c r="J465" s="15">
        <v>0.61206896551724133</v>
      </c>
      <c r="K465" s="10">
        <f t="shared" si="108"/>
        <v>3.0419827586206893</v>
      </c>
      <c r="L465" s="88" t="s">
        <v>752</v>
      </c>
      <c r="M465" s="89">
        <v>58</v>
      </c>
      <c r="N465" s="17">
        <f t="shared" si="109"/>
        <v>79.923999999999992</v>
      </c>
      <c r="O465" s="17">
        <f t="shared" si="110"/>
        <v>48.91899999999999</v>
      </c>
      <c r="P465" s="17">
        <f t="shared" si="106"/>
        <v>243.12742999999995</v>
      </c>
      <c r="Q465" s="17">
        <f t="shared" si="111"/>
        <v>398.99905499999994</v>
      </c>
      <c r="R465" s="49"/>
    </row>
    <row r="466" spans="2:18" x14ac:dyDescent="0.25">
      <c r="B466" s="48">
        <f>IF(F466&lt;&gt;"",1+MAX($B$22:B465),"")</f>
        <v>230</v>
      </c>
      <c r="C466" s="119"/>
      <c r="D466" s="8" t="s">
        <v>462</v>
      </c>
      <c r="E466" s="23" t="s">
        <v>94</v>
      </c>
      <c r="F466" s="39">
        <v>39.1</v>
      </c>
      <c r="G466" s="17">
        <v>32.5</v>
      </c>
      <c r="H466" s="17">
        <f t="shared" si="107"/>
        <v>31.362500000000001</v>
      </c>
      <c r="I466" s="17">
        <f t="shared" si="105"/>
        <v>1226.2737500000001</v>
      </c>
      <c r="J466" s="15">
        <v>0.61206896551724133</v>
      </c>
      <c r="K466" s="10">
        <f t="shared" si="108"/>
        <v>23.931896551724137</v>
      </c>
      <c r="L466" s="88" t="s">
        <v>752</v>
      </c>
      <c r="M466" s="89">
        <v>58</v>
      </c>
      <c r="N466" s="17">
        <f t="shared" si="109"/>
        <v>79.923999999999992</v>
      </c>
      <c r="O466" s="17">
        <f t="shared" si="110"/>
        <v>48.91899999999999</v>
      </c>
      <c r="P466" s="17">
        <f t="shared" si="106"/>
        <v>1912.7328999999997</v>
      </c>
      <c r="Q466" s="17">
        <f t="shared" si="111"/>
        <v>3139.0066499999998</v>
      </c>
      <c r="R466" s="49"/>
    </row>
    <row r="467" spans="2:18" x14ac:dyDescent="0.25">
      <c r="B467" s="48">
        <f>IF(F467&lt;&gt;"",1+MAX($B$22:B466),"")</f>
        <v>231</v>
      </c>
      <c r="C467" s="119"/>
      <c r="D467" s="8" t="s">
        <v>463</v>
      </c>
      <c r="E467" s="23" t="s">
        <v>94</v>
      </c>
      <c r="F467" s="39">
        <v>23.3</v>
      </c>
      <c r="G467" s="17">
        <v>52.52</v>
      </c>
      <c r="H467" s="17">
        <f t="shared" si="107"/>
        <v>50.681800000000003</v>
      </c>
      <c r="I467" s="17">
        <f t="shared" si="105"/>
        <v>1180.8859400000001</v>
      </c>
      <c r="J467" s="15">
        <v>0.77586206896551724</v>
      </c>
      <c r="K467" s="10">
        <f t="shared" si="108"/>
        <v>18.077586206896552</v>
      </c>
      <c r="L467" s="88" t="s">
        <v>752</v>
      </c>
      <c r="M467" s="89">
        <v>58</v>
      </c>
      <c r="N467" s="17">
        <f t="shared" si="109"/>
        <v>79.923999999999992</v>
      </c>
      <c r="O467" s="17">
        <f t="shared" si="110"/>
        <v>62.009999999999991</v>
      </c>
      <c r="P467" s="17">
        <f t="shared" si="106"/>
        <v>1444.8329999999999</v>
      </c>
      <c r="Q467" s="17">
        <f t="shared" si="111"/>
        <v>2625.7189399999997</v>
      </c>
      <c r="R467" s="49"/>
    </row>
    <row r="468" spans="2:18" x14ac:dyDescent="0.25">
      <c r="B468" s="48">
        <f>IF(F468&lt;&gt;"",1+MAX($B$22:B467),"")</f>
        <v>232</v>
      </c>
      <c r="C468" s="119"/>
      <c r="D468" s="8" t="s">
        <v>464</v>
      </c>
      <c r="E468" s="23" t="s">
        <v>107</v>
      </c>
      <c r="F468" s="23">
        <v>1</v>
      </c>
      <c r="G468" s="17">
        <f>1875+3.69*3*5.33</f>
        <v>1934.0030999999999</v>
      </c>
      <c r="H468" s="17">
        <f t="shared" si="107"/>
        <v>1866.3129915</v>
      </c>
      <c r="I468" s="17">
        <f t="shared" si="105"/>
        <v>1866.3129915</v>
      </c>
      <c r="J468" s="15">
        <f>5.932+0.08*3*5.33</f>
        <v>7.2111999999999998</v>
      </c>
      <c r="K468" s="10">
        <f t="shared" si="108"/>
        <v>7.2111999999999998</v>
      </c>
      <c r="L468" s="88" t="s">
        <v>764</v>
      </c>
      <c r="M468" s="89">
        <v>59</v>
      </c>
      <c r="N468" s="17">
        <f t="shared" si="109"/>
        <v>81.301999999999992</v>
      </c>
      <c r="O468" s="17">
        <f t="shared" si="110"/>
        <v>586.28498239999988</v>
      </c>
      <c r="P468" s="17">
        <f t="shared" si="106"/>
        <v>586.28498239999988</v>
      </c>
      <c r="Q468" s="17">
        <f t="shared" si="111"/>
        <v>2452.5979738999999</v>
      </c>
      <c r="R468" s="49"/>
    </row>
    <row r="469" spans="2:18" x14ac:dyDescent="0.25">
      <c r="B469" s="48">
        <f>IF(F469&lt;&gt;"",1+MAX($B$22:B468),"")</f>
        <v>233</v>
      </c>
      <c r="C469" s="119"/>
      <c r="D469" s="8" t="s">
        <v>465</v>
      </c>
      <c r="E469" s="23" t="s">
        <v>107</v>
      </c>
      <c r="F469" s="23">
        <v>2</v>
      </c>
      <c r="G469" s="17">
        <v>1460</v>
      </c>
      <c r="H469" s="17">
        <f t="shared" si="107"/>
        <v>1408.8999999999999</v>
      </c>
      <c r="I469" s="17">
        <f t="shared" si="105"/>
        <v>2817.7999999999997</v>
      </c>
      <c r="J469" s="15">
        <v>3.585</v>
      </c>
      <c r="K469" s="10">
        <f t="shared" si="108"/>
        <v>7.17</v>
      </c>
      <c r="L469" s="88" t="s">
        <v>752</v>
      </c>
      <c r="M469" s="89">
        <v>58</v>
      </c>
      <c r="N469" s="17">
        <f t="shared" si="109"/>
        <v>79.923999999999992</v>
      </c>
      <c r="O469" s="17">
        <f t="shared" si="110"/>
        <v>286.52753999999999</v>
      </c>
      <c r="P469" s="17">
        <f t="shared" si="106"/>
        <v>573.05507999999998</v>
      </c>
      <c r="Q469" s="17">
        <f t="shared" si="111"/>
        <v>3390.8550799999998</v>
      </c>
      <c r="R469" s="49"/>
    </row>
    <row r="470" spans="2:18" x14ac:dyDescent="0.25">
      <c r="B470" s="48">
        <f>IF(F470&lt;&gt;"",1+MAX($B$22:B469),"")</f>
        <v>234</v>
      </c>
      <c r="C470" s="119"/>
      <c r="D470" s="8" t="s">
        <v>466</v>
      </c>
      <c r="E470" s="23" t="s">
        <v>107</v>
      </c>
      <c r="F470" s="23">
        <v>1</v>
      </c>
      <c r="G470" s="17">
        <v>855</v>
      </c>
      <c r="H470" s="17">
        <f t="shared" si="107"/>
        <v>825.07499999999993</v>
      </c>
      <c r="I470" s="17">
        <f t="shared" si="105"/>
        <v>825.07499999999993</v>
      </c>
      <c r="J470" s="15">
        <v>0.94099999999999995</v>
      </c>
      <c r="K470" s="10">
        <f t="shared" si="108"/>
        <v>0.94099999999999995</v>
      </c>
      <c r="L470" s="88" t="s">
        <v>764</v>
      </c>
      <c r="M470" s="89">
        <v>59</v>
      </c>
      <c r="N470" s="17">
        <f t="shared" si="109"/>
        <v>81.301999999999992</v>
      </c>
      <c r="O470" s="17">
        <f t="shared" si="110"/>
        <v>76.505181999999991</v>
      </c>
      <c r="P470" s="17">
        <f t="shared" si="106"/>
        <v>76.505181999999991</v>
      </c>
      <c r="Q470" s="17">
        <f t="shared" si="111"/>
        <v>901.58018199999992</v>
      </c>
      <c r="R470" s="49"/>
    </row>
    <row r="471" spans="2:18" x14ac:dyDescent="0.25">
      <c r="B471" s="48">
        <f>IF(F471&lt;&gt;"",1+MAX($B$22:B470),"")</f>
        <v>235</v>
      </c>
      <c r="C471" s="119"/>
      <c r="D471" s="8" t="s">
        <v>467</v>
      </c>
      <c r="E471" s="23" t="s">
        <v>107</v>
      </c>
      <c r="F471" s="23">
        <v>1</v>
      </c>
      <c r="G471" s="17">
        <v>185</v>
      </c>
      <c r="H471" s="17">
        <f t="shared" si="107"/>
        <v>178.52500000000001</v>
      </c>
      <c r="I471" s="17">
        <f t="shared" si="105"/>
        <v>178.52500000000001</v>
      </c>
      <c r="J471" s="15">
        <v>1</v>
      </c>
      <c r="K471" s="10">
        <f t="shared" si="108"/>
        <v>1</v>
      </c>
      <c r="L471" s="88" t="s">
        <v>752</v>
      </c>
      <c r="M471" s="89">
        <v>58</v>
      </c>
      <c r="N471" s="17">
        <f t="shared" si="109"/>
        <v>79.923999999999992</v>
      </c>
      <c r="O471" s="17">
        <f t="shared" si="110"/>
        <v>79.923999999999992</v>
      </c>
      <c r="P471" s="17">
        <f t="shared" si="106"/>
        <v>79.923999999999992</v>
      </c>
      <c r="Q471" s="17">
        <f t="shared" si="111"/>
        <v>258.44900000000001</v>
      </c>
      <c r="R471" s="49"/>
    </row>
    <row r="472" spans="2:18" x14ac:dyDescent="0.25">
      <c r="B472" s="48">
        <f>IF(F472&lt;&gt;"",1+MAX($B$22:B471),"")</f>
        <v>236</v>
      </c>
      <c r="C472" s="119"/>
      <c r="D472" s="8" t="s">
        <v>468</v>
      </c>
      <c r="E472" s="23" t="s">
        <v>107</v>
      </c>
      <c r="F472" s="23">
        <v>1</v>
      </c>
      <c r="G472" s="17">
        <v>150</v>
      </c>
      <c r="H472" s="17">
        <f t="shared" si="107"/>
        <v>144.75</v>
      </c>
      <c r="I472" s="17">
        <f t="shared" si="105"/>
        <v>144.75</v>
      </c>
      <c r="J472" s="15">
        <v>0.85</v>
      </c>
      <c r="K472" s="10">
        <f t="shared" si="108"/>
        <v>0.85</v>
      </c>
      <c r="L472" s="88" t="s">
        <v>752</v>
      </c>
      <c r="M472" s="89">
        <v>58</v>
      </c>
      <c r="N472" s="17">
        <f t="shared" si="109"/>
        <v>79.923999999999992</v>
      </c>
      <c r="O472" s="17">
        <f t="shared" si="110"/>
        <v>67.935399999999987</v>
      </c>
      <c r="P472" s="17">
        <f t="shared" si="106"/>
        <v>67.935399999999987</v>
      </c>
      <c r="Q472" s="17">
        <f t="shared" si="111"/>
        <v>212.68539999999999</v>
      </c>
      <c r="R472" s="49"/>
    </row>
    <row r="473" spans="2:18" x14ac:dyDescent="0.25">
      <c r="B473" s="48">
        <f>IF(F473&lt;&gt;"",1+MAX($B$22:B472),"")</f>
        <v>237</v>
      </c>
      <c r="C473" s="119"/>
      <c r="D473" s="8" t="s">
        <v>469</v>
      </c>
      <c r="E473" s="23" t="s">
        <v>107</v>
      </c>
      <c r="F473" s="23">
        <v>1</v>
      </c>
      <c r="G473" s="17">
        <v>50.9</v>
      </c>
      <c r="H473" s="17">
        <f t="shared" si="107"/>
        <v>49.118499999999997</v>
      </c>
      <c r="I473" s="17">
        <f t="shared" si="105"/>
        <v>49.118499999999997</v>
      </c>
      <c r="J473" s="15">
        <v>1</v>
      </c>
      <c r="K473" s="10">
        <f t="shared" si="108"/>
        <v>1</v>
      </c>
      <c r="L473" s="88" t="s">
        <v>765</v>
      </c>
      <c r="M473" s="89">
        <v>52.11</v>
      </c>
      <c r="N473" s="17">
        <f t="shared" si="109"/>
        <v>71.807579999999987</v>
      </c>
      <c r="O473" s="17">
        <f t="shared" si="110"/>
        <v>71.807579999999987</v>
      </c>
      <c r="P473" s="17">
        <f t="shared" si="106"/>
        <v>71.807579999999987</v>
      </c>
      <c r="Q473" s="17">
        <f t="shared" si="111"/>
        <v>120.92607999999998</v>
      </c>
      <c r="R473" s="49"/>
    </row>
    <row r="474" spans="2:18" x14ac:dyDescent="0.25">
      <c r="B474" s="48">
        <f>IF(F474&lt;&gt;"",1+MAX($B$22:B473),"")</f>
        <v>238</v>
      </c>
      <c r="C474" s="119"/>
      <c r="D474" s="8" t="s">
        <v>470</v>
      </c>
      <c r="E474" s="23" t="s">
        <v>107</v>
      </c>
      <c r="F474" s="23">
        <v>1</v>
      </c>
      <c r="G474" s="17">
        <v>4800</v>
      </c>
      <c r="H474" s="17">
        <f t="shared" si="107"/>
        <v>4632</v>
      </c>
      <c r="I474" s="17">
        <f t="shared" si="105"/>
        <v>4632</v>
      </c>
      <c r="J474" s="15">
        <v>9.8249999999999993</v>
      </c>
      <c r="K474" s="10">
        <f t="shared" si="108"/>
        <v>9.8249999999999993</v>
      </c>
      <c r="L474" s="88" t="s">
        <v>752</v>
      </c>
      <c r="M474" s="89">
        <v>58</v>
      </c>
      <c r="N474" s="17">
        <f t="shared" si="109"/>
        <v>79.923999999999992</v>
      </c>
      <c r="O474" s="17">
        <f t="shared" si="110"/>
        <v>785.25329999999985</v>
      </c>
      <c r="P474" s="17">
        <f t="shared" si="106"/>
        <v>785.25329999999985</v>
      </c>
      <c r="Q474" s="17">
        <f t="shared" si="111"/>
        <v>5417.2533000000003</v>
      </c>
      <c r="R474" s="49"/>
    </row>
    <row r="475" spans="2:18" x14ac:dyDescent="0.25">
      <c r="B475" s="48">
        <f>IF(F475&lt;&gt;"",1+MAX($B$22:B474),"")</f>
        <v>239</v>
      </c>
      <c r="C475" s="119"/>
      <c r="D475" s="80" t="s">
        <v>471</v>
      </c>
      <c r="E475" s="81" t="s">
        <v>107</v>
      </c>
      <c r="F475" s="81">
        <v>2</v>
      </c>
      <c r="G475" s="17">
        <v>480</v>
      </c>
      <c r="H475" s="17">
        <f t="shared" si="107"/>
        <v>463.2</v>
      </c>
      <c r="I475" s="17">
        <f t="shared" si="105"/>
        <v>926.4</v>
      </c>
      <c r="J475" s="15">
        <v>3.6360000000000001</v>
      </c>
      <c r="K475" s="10">
        <f t="shared" si="108"/>
        <v>7.2720000000000002</v>
      </c>
      <c r="L475" s="88" t="s">
        <v>753</v>
      </c>
      <c r="M475" s="89">
        <v>64.45</v>
      </c>
      <c r="N475" s="17">
        <f t="shared" si="109"/>
        <v>88.812100000000001</v>
      </c>
      <c r="O475" s="17">
        <f t="shared" si="110"/>
        <v>322.92079560000002</v>
      </c>
      <c r="P475" s="17">
        <f t="shared" si="106"/>
        <v>645.84159120000004</v>
      </c>
      <c r="Q475" s="17">
        <f t="shared" si="111"/>
        <v>1572.2415912000001</v>
      </c>
      <c r="R475" s="49"/>
    </row>
    <row r="476" spans="2:18" x14ac:dyDescent="0.25">
      <c r="B476" s="48">
        <f>IF(F476&lt;&gt;"",1+MAX($B$22:B475),"")</f>
        <v>240</v>
      </c>
      <c r="C476" s="119"/>
      <c r="D476" s="80" t="s">
        <v>472</v>
      </c>
      <c r="E476" s="81" t="s">
        <v>107</v>
      </c>
      <c r="F476" s="81">
        <v>1</v>
      </c>
      <c r="G476" s="17">
        <v>4100</v>
      </c>
      <c r="H476" s="17">
        <f t="shared" si="107"/>
        <v>3956.5</v>
      </c>
      <c r="I476" s="17">
        <f t="shared" si="105"/>
        <v>3956.5</v>
      </c>
      <c r="J476" s="15">
        <v>9.4827586206896548</v>
      </c>
      <c r="K476" s="10">
        <f t="shared" si="108"/>
        <v>9.4827586206896548</v>
      </c>
      <c r="L476" s="88" t="s">
        <v>752</v>
      </c>
      <c r="M476" s="89">
        <v>58</v>
      </c>
      <c r="N476" s="17">
        <f t="shared" si="109"/>
        <v>79.923999999999992</v>
      </c>
      <c r="O476" s="17">
        <f t="shared" si="110"/>
        <v>757.89999999999986</v>
      </c>
      <c r="P476" s="17">
        <f t="shared" si="106"/>
        <v>757.89999999999986</v>
      </c>
      <c r="Q476" s="17">
        <f t="shared" si="111"/>
        <v>4714.3999999999996</v>
      </c>
      <c r="R476" s="49"/>
    </row>
    <row r="477" spans="2:18" x14ac:dyDescent="0.25">
      <c r="B477" s="48">
        <f>IF(F477&lt;&gt;"",1+MAX($B$22:B476),"")</f>
        <v>241</v>
      </c>
      <c r="C477" s="119"/>
      <c r="D477" s="80" t="s">
        <v>473</v>
      </c>
      <c r="E477" s="81" t="s">
        <v>107</v>
      </c>
      <c r="F477" s="81">
        <v>3</v>
      </c>
      <c r="G477" s="17">
        <v>835</v>
      </c>
      <c r="H477" s="17">
        <f t="shared" si="107"/>
        <v>805.77499999999998</v>
      </c>
      <c r="I477" s="17">
        <f t="shared" si="105"/>
        <v>2417.3249999999998</v>
      </c>
      <c r="J477" s="15">
        <v>3.6360000000000001</v>
      </c>
      <c r="K477" s="10">
        <f t="shared" si="108"/>
        <v>10.908000000000001</v>
      </c>
      <c r="L477" s="88" t="s">
        <v>753</v>
      </c>
      <c r="M477" s="89">
        <v>64.45</v>
      </c>
      <c r="N477" s="17">
        <f t="shared" si="109"/>
        <v>88.812100000000001</v>
      </c>
      <c r="O477" s="17">
        <f t="shared" si="110"/>
        <v>322.92079560000002</v>
      </c>
      <c r="P477" s="17">
        <f t="shared" si="106"/>
        <v>968.76238680000006</v>
      </c>
      <c r="Q477" s="17">
        <f t="shared" si="111"/>
        <v>3386.0873867999999</v>
      </c>
      <c r="R477" s="49"/>
    </row>
    <row r="478" spans="2:18" x14ac:dyDescent="0.25">
      <c r="B478" s="48" t="str">
        <f>IF(F478&lt;&gt;"",1+MAX($B$22:B477),"")</f>
        <v/>
      </c>
      <c r="C478" s="52"/>
      <c r="D478" s="80"/>
      <c r="E478" s="81"/>
      <c r="F478" s="81"/>
      <c r="G478" s="17"/>
      <c r="H478" s="17">
        <f t="shared" si="107"/>
        <v>0</v>
      </c>
      <c r="I478" s="17">
        <f t="shared" si="105"/>
        <v>0</v>
      </c>
      <c r="J478" s="15"/>
      <c r="K478" s="10">
        <f t="shared" si="108"/>
        <v>0</v>
      </c>
      <c r="L478" s="10"/>
      <c r="M478" s="17"/>
      <c r="N478" s="17">
        <f t="shared" si="109"/>
        <v>0</v>
      </c>
      <c r="O478" s="17">
        <f t="shared" si="110"/>
        <v>0</v>
      </c>
      <c r="P478" s="17">
        <f t="shared" si="106"/>
        <v>0</v>
      </c>
      <c r="Q478" s="17">
        <f t="shared" si="111"/>
        <v>0</v>
      </c>
      <c r="R478" s="49"/>
    </row>
    <row r="479" spans="2:18" x14ac:dyDescent="0.25">
      <c r="B479" s="48" t="str">
        <f>IF(F479&lt;&gt;"",1+MAX($B$22:B478),"")</f>
        <v/>
      </c>
      <c r="C479" s="66"/>
      <c r="D479" s="67" t="s">
        <v>474</v>
      </c>
      <c r="E479" s="23"/>
      <c r="F479" s="39"/>
      <c r="G479" s="17"/>
      <c r="H479" s="17">
        <f t="shared" si="107"/>
        <v>0</v>
      </c>
      <c r="I479" s="17">
        <f t="shared" si="105"/>
        <v>0</v>
      </c>
      <c r="J479" s="15"/>
      <c r="K479" s="10">
        <f t="shared" si="108"/>
        <v>0</v>
      </c>
      <c r="L479" s="10"/>
      <c r="M479" s="17"/>
      <c r="N479" s="17">
        <f t="shared" si="109"/>
        <v>0</v>
      </c>
      <c r="O479" s="17">
        <f t="shared" si="110"/>
        <v>0</v>
      </c>
      <c r="P479" s="17">
        <f t="shared" si="106"/>
        <v>0</v>
      </c>
      <c r="Q479" s="17">
        <f t="shared" si="111"/>
        <v>0</v>
      </c>
      <c r="R479" s="49"/>
    </row>
    <row r="480" spans="2:18" ht="27.6" x14ac:dyDescent="0.25">
      <c r="B480" s="48">
        <f>IF(F480&lt;&gt;"",1+MAX($B$22:B479),"")</f>
        <v>242</v>
      </c>
      <c r="C480" s="52"/>
      <c r="D480" s="8" t="s">
        <v>475</v>
      </c>
      <c r="E480" s="81" t="s">
        <v>71</v>
      </c>
      <c r="F480" s="81">
        <v>1</v>
      </c>
      <c r="G480" s="17">
        <v>21600</v>
      </c>
      <c r="H480" s="17">
        <f t="shared" si="107"/>
        <v>20844</v>
      </c>
      <c r="I480" s="17">
        <f t="shared" si="105"/>
        <v>20844</v>
      </c>
      <c r="J480" s="15">
        <v>579</v>
      </c>
      <c r="K480" s="10">
        <f t="shared" si="108"/>
        <v>579</v>
      </c>
      <c r="L480" s="88" t="s">
        <v>752</v>
      </c>
      <c r="M480" s="89">
        <v>58</v>
      </c>
      <c r="N480" s="17">
        <f t="shared" si="109"/>
        <v>79.923999999999992</v>
      </c>
      <c r="O480" s="17">
        <f t="shared" si="110"/>
        <v>46275.995999999999</v>
      </c>
      <c r="P480" s="17">
        <f t="shared" si="106"/>
        <v>46275.995999999999</v>
      </c>
      <c r="Q480" s="17">
        <f t="shared" si="111"/>
        <v>67119.995999999999</v>
      </c>
      <c r="R480" s="49"/>
    </row>
    <row r="481" spans="2:19" x14ac:dyDescent="0.25">
      <c r="B481" s="48" t="str">
        <f>IF(F481&lt;&gt;"",1+MAX($B$22:B480),"")</f>
        <v/>
      </c>
      <c r="C481" s="52"/>
      <c r="D481" s="80"/>
      <c r="E481" s="81"/>
      <c r="F481" s="81"/>
      <c r="G481" s="17"/>
      <c r="H481" s="17"/>
      <c r="I481" s="17"/>
      <c r="J481" s="15"/>
      <c r="K481" s="10"/>
      <c r="L481" s="10"/>
      <c r="M481" s="17"/>
      <c r="N481" s="17"/>
      <c r="O481" s="17"/>
      <c r="P481" s="17"/>
      <c r="Q481" s="17"/>
      <c r="R481" s="49"/>
    </row>
    <row r="482" spans="2:19" s="12" customFormat="1" ht="12.75" customHeight="1" x14ac:dyDescent="0.25">
      <c r="B482" s="13" t="str">
        <f>IF(F482&lt;&gt;"",1+MAX($B$22:B481),"")</f>
        <v/>
      </c>
      <c r="C482" s="13" t="s">
        <v>62</v>
      </c>
      <c r="D482" s="6" t="s">
        <v>32</v>
      </c>
      <c r="E482" s="124" t="s">
        <v>72</v>
      </c>
      <c r="F482" s="124"/>
      <c r="G482" s="124"/>
      <c r="H482" s="53">
        <f>SUM(I483:I664)</f>
        <v>384487.81605000008</v>
      </c>
      <c r="I482" s="7">
        <f t="shared" ref="I482:I663" si="112">F482*H482</f>
        <v>0</v>
      </c>
      <c r="J482" s="7"/>
      <c r="K482" s="123" t="s">
        <v>73</v>
      </c>
      <c r="L482" s="123"/>
      <c r="M482" s="123"/>
      <c r="N482" s="123"/>
      <c r="O482" s="53">
        <f>SUM(P483:P664)</f>
        <v>296235.63229416008</v>
      </c>
      <c r="P482" s="7">
        <f t="shared" ref="P482:P663" si="113">F482*O482</f>
        <v>0</v>
      </c>
      <c r="Q482" s="47">
        <f>SUM(Q483:Q664)</f>
        <v>680723.4483441601</v>
      </c>
      <c r="R482" s="47">
        <f>(Q482)+(H482*$Q$8)+(O482*$Q$9)+(Q482*$Q$10)+($Q$11*((Q482)+(H482*$Q$8)+(O482*$Q$9)+(Q482*$Q$10)))+(Q482*$Q$12)</f>
        <v>958175.97659821378</v>
      </c>
    </row>
    <row r="483" spans="2:19" x14ac:dyDescent="0.25">
      <c r="B483" s="48" t="str">
        <f>IF(F483&lt;&gt;"",1+MAX($B$22:B482),"")</f>
        <v/>
      </c>
      <c r="C483" s="52"/>
      <c r="D483" s="8"/>
      <c r="E483" s="23"/>
      <c r="F483" s="39"/>
      <c r="G483" s="17"/>
      <c r="H483" s="17">
        <f t="shared" ref="H483:H550" si="114">G483*$T$2</f>
        <v>0</v>
      </c>
      <c r="I483" s="17">
        <f t="shared" si="112"/>
        <v>0</v>
      </c>
      <c r="J483" s="15"/>
      <c r="K483" s="10">
        <f t="shared" ref="K483:K546" si="115">F483*J483</f>
        <v>0</v>
      </c>
      <c r="L483" s="10"/>
      <c r="M483" s="17"/>
      <c r="N483" s="17">
        <f t="shared" ref="N483:N550" si="116">M483*$U$2</f>
        <v>0</v>
      </c>
      <c r="O483" s="17">
        <f t="shared" ref="O483:O546" si="117">J483*N483</f>
        <v>0</v>
      </c>
      <c r="P483" s="17">
        <f t="shared" si="113"/>
        <v>0</v>
      </c>
      <c r="Q483" s="17">
        <f t="shared" ref="Q483:Q546" si="118">I483+P483</f>
        <v>0</v>
      </c>
      <c r="R483" s="49"/>
      <c r="S483" s="12"/>
    </row>
    <row r="484" spans="2:19" x14ac:dyDescent="0.25">
      <c r="B484" s="65" t="str">
        <f>IF(F484&lt;&gt;"",1+MAX($B$22:B483),"")</f>
        <v/>
      </c>
      <c r="C484" s="66"/>
      <c r="D484" s="67" t="s">
        <v>161</v>
      </c>
      <c r="E484" s="23"/>
      <c r="F484" s="39"/>
      <c r="G484" s="17"/>
      <c r="H484" s="17">
        <f t="shared" si="114"/>
        <v>0</v>
      </c>
      <c r="I484" s="17">
        <f t="shared" si="112"/>
        <v>0</v>
      </c>
      <c r="J484" s="15"/>
      <c r="K484" s="10">
        <f t="shared" si="115"/>
        <v>0</v>
      </c>
      <c r="L484" s="10"/>
      <c r="M484" s="17"/>
      <c r="N484" s="17">
        <f t="shared" si="116"/>
        <v>0</v>
      </c>
      <c r="O484" s="17">
        <f t="shared" si="117"/>
        <v>0</v>
      </c>
      <c r="P484" s="17">
        <f t="shared" si="113"/>
        <v>0</v>
      </c>
      <c r="Q484" s="17">
        <f t="shared" si="118"/>
        <v>0</v>
      </c>
      <c r="R484" s="49"/>
    </row>
    <row r="485" spans="2:19" x14ac:dyDescent="0.25">
      <c r="B485" s="48">
        <f>IF(F485&lt;&gt;"",1+MAX($B$22:B484),"")</f>
        <v>243</v>
      </c>
      <c r="C485" s="119" t="s">
        <v>565</v>
      </c>
      <c r="D485" s="8" t="s">
        <v>566</v>
      </c>
      <c r="E485" s="23" t="s">
        <v>125</v>
      </c>
      <c r="F485" s="39">
        <v>9041</v>
      </c>
      <c r="G485" s="17">
        <v>0.65</v>
      </c>
      <c r="H485" s="17">
        <f t="shared" si="114"/>
        <v>0.62724999999999997</v>
      </c>
      <c r="I485" s="17">
        <f t="shared" si="112"/>
        <v>5670.9672499999997</v>
      </c>
      <c r="J485" s="15">
        <v>0.10404127257093723</v>
      </c>
      <c r="K485" s="10">
        <f t="shared" si="115"/>
        <v>940.63714531384346</v>
      </c>
      <c r="L485" s="88" t="s">
        <v>766</v>
      </c>
      <c r="M485" s="89">
        <v>58.15</v>
      </c>
      <c r="N485" s="17">
        <f t="shared" si="116"/>
        <v>80.13069999999999</v>
      </c>
      <c r="O485" s="17">
        <f t="shared" si="117"/>
        <v>8.3368999999999982</v>
      </c>
      <c r="P485" s="17">
        <f t="shared" si="113"/>
        <v>75373.912899999981</v>
      </c>
      <c r="Q485" s="17">
        <f t="shared" si="118"/>
        <v>81044.880149999983</v>
      </c>
      <c r="R485" s="49"/>
    </row>
    <row r="486" spans="2:19" x14ac:dyDescent="0.25">
      <c r="B486" s="48">
        <f>IF(F486&lt;&gt;"",1+MAX($B$22:B485),"")</f>
        <v>244</v>
      </c>
      <c r="C486" s="119"/>
      <c r="D486" s="8" t="s">
        <v>567</v>
      </c>
      <c r="E486" s="23" t="s">
        <v>125</v>
      </c>
      <c r="F486" s="81">
        <v>73</v>
      </c>
      <c r="G486" s="17">
        <v>0.65</v>
      </c>
      <c r="H486" s="17">
        <f t="shared" si="114"/>
        <v>0.62724999999999997</v>
      </c>
      <c r="I486" s="17">
        <f t="shared" si="112"/>
        <v>45.789249999999996</v>
      </c>
      <c r="J486" s="15">
        <v>0.10404127257093723</v>
      </c>
      <c r="K486" s="10">
        <f t="shared" si="115"/>
        <v>7.5950128976784184</v>
      </c>
      <c r="L486" s="88" t="s">
        <v>766</v>
      </c>
      <c r="M486" s="89">
        <v>58.15</v>
      </c>
      <c r="N486" s="17">
        <f t="shared" si="116"/>
        <v>80.13069999999999</v>
      </c>
      <c r="O486" s="17">
        <f t="shared" si="117"/>
        <v>8.3368999999999982</v>
      </c>
      <c r="P486" s="17">
        <f t="shared" si="113"/>
        <v>608.5936999999999</v>
      </c>
      <c r="Q486" s="17">
        <f t="shared" si="118"/>
        <v>654.38294999999994</v>
      </c>
      <c r="R486" s="49"/>
    </row>
    <row r="487" spans="2:19" x14ac:dyDescent="0.25">
      <c r="B487" s="48"/>
      <c r="C487" s="119"/>
      <c r="D487" s="8"/>
      <c r="E487" s="52"/>
      <c r="F487" s="51"/>
      <c r="G487" s="17"/>
      <c r="H487" s="17">
        <f t="shared" si="114"/>
        <v>0</v>
      </c>
      <c r="I487" s="17">
        <f t="shared" si="112"/>
        <v>0</v>
      </c>
      <c r="J487" s="15"/>
      <c r="K487" s="10">
        <f t="shared" si="115"/>
        <v>0</v>
      </c>
      <c r="L487" s="10"/>
      <c r="M487" s="17"/>
      <c r="N487" s="17">
        <f t="shared" si="116"/>
        <v>0</v>
      </c>
      <c r="O487" s="17">
        <f t="shared" si="117"/>
        <v>0</v>
      </c>
      <c r="P487" s="17">
        <f t="shared" si="113"/>
        <v>0</v>
      </c>
      <c r="Q487" s="17">
        <f t="shared" si="118"/>
        <v>0</v>
      </c>
      <c r="R487" s="49"/>
    </row>
    <row r="488" spans="2:19" x14ac:dyDescent="0.25">
      <c r="B488" s="48" t="str">
        <f>IF(F488&lt;&gt;"",1+MAX($B$22:B486),"")</f>
        <v/>
      </c>
      <c r="C488" s="119"/>
      <c r="D488" s="51" t="s">
        <v>102</v>
      </c>
      <c r="E488" s="23"/>
      <c r="F488" s="39"/>
      <c r="G488" s="17"/>
      <c r="H488" s="17">
        <f t="shared" si="114"/>
        <v>0</v>
      </c>
      <c r="I488" s="17">
        <f t="shared" si="112"/>
        <v>0</v>
      </c>
      <c r="J488" s="15"/>
      <c r="K488" s="10">
        <f t="shared" si="115"/>
        <v>0</v>
      </c>
      <c r="L488" s="10"/>
      <c r="M488" s="17"/>
      <c r="N488" s="17">
        <f t="shared" si="116"/>
        <v>0</v>
      </c>
      <c r="O488" s="17">
        <f t="shared" si="117"/>
        <v>0</v>
      </c>
      <c r="P488" s="17">
        <f t="shared" si="113"/>
        <v>0</v>
      </c>
      <c r="Q488" s="17">
        <f t="shared" si="118"/>
        <v>0</v>
      </c>
      <c r="R488" s="49"/>
    </row>
    <row r="489" spans="2:19" x14ac:dyDescent="0.25">
      <c r="B489" s="48">
        <f>IF(F489&lt;&gt;"",1+MAX($B$22:B488),"")</f>
        <v>245</v>
      </c>
      <c r="C489" s="119"/>
      <c r="D489" s="8" t="s">
        <v>162</v>
      </c>
      <c r="E489" s="23" t="s">
        <v>87</v>
      </c>
      <c r="F489" s="39">
        <v>8094</v>
      </c>
      <c r="G489" s="17">
        <v>1.25</v>
      </c>
      <c r="H489" s="17">
        <f t="shared" si="114"/>
        <v>1.20625</v>
      </c>
      <c r="I489" s="17">
        <f t="shared" si="112"/>
        <v>9763.3875000000007</v>
      </c>
      <c r="J489" s="15">
        <v>3.5000000000000003E-2</v>
      </c>
      <c r="K489" s="10">
        <f t="shared" si="115"/>
        <v>283.29000000000002</v>
      </c>
      <c r="L489" s="88" t="s">
        <v>767</v>
      </c>
      <c r="M489" s="89">
        <v>52.77</v>
      </c>
      <c r="N489" s="17">
        <f t="shared" si="116"/>
        <v>72.717060000000004</v>
      </c>
      <c r="O489" s="17">
        <f t="shared" si="117"/>
        <v>2.5450971000000004</v>
      </c>
      <c r="P489" s="17">
        <f t="shared" si="113"/>
        <v>20600.015927400003</v>
      </c>
      <c r="Q489" s="17">
        <f t="shared" si="118"/>
        <v>30363.403427400004</v>
      </c>
      <c r="R489" s="49"/>
      <c r="S489" s="12"/>
    </row>
    <row r="490" spans="2:19" x14ac:dyDescent="0.25">
      <c r="B490" s="48"/>
      <c r="C490" s="52"/>
      <c r="D490" s="8"/>
      <c r="E490" s="23"/>
      <c r="F490" s="39"/>
      <c r="G490" s="17"/>
      <c r="H490" s="17">
        <f t="shared" si="114"/>
        <v>0</v>
      </c>
      <c r="I490" s="17">
        <f t="shared" si="112"/>
        <v>0</v>
      </c>
      <c r="J490" s="15"/>
      <c r="K490" s="10">
        <f t="shared" si="115"/>
        <v>0</v>
      </c>
      <c r="L490" s="10"/>
      <c r="M490" s="17"/>
      <c r="N490" s="17">
        <f t="shared" si="116"/>
        <v>0</v>
      </c>
      <c r="O490" s="17">
        <f t="shared" si="117"/>
        <v>0</v>
      </c>
      <c r="P490" s="17">
        <f t="shared" si="113"/>
        <v>0</v>
      </c>
      <c r="Q490" s="17">
        <f t="shared" si="118"/>
        <v>0</v>
      </c>
      <c r="R490" s="49"/>
      <c r="S490" s="12"/>
    </row>
    <row r="491" spans="2:19" x14ac:dyDescent="0.25">
      <c r="B491" s="65"/>
      <c r="C491" s="66"/>
      <c r="D491" s="67" t="s">
        <v>568</v>
      </c>
      <c r="E491" s="23"/>
      <c r="F491" s="39"/>
      <c r="G491" s="17"/>
      <c r="H491" s="17">
        <f t="shared" si="114"/>
        <v>0</v>
      </c>
      <c r="I491" s="17">
        <f t="shared" si="112"/>
        <v>0</v>
      </c>
      <c r="J491" s="15"/>
      <c r="K491" s="10">
        <f t="shared" si="115"/>
        <v>0</v>
      </c>
      <c r="L491" s="10"/>
      <c r="M491" s="17"/>
      <c r="N491" s="17">
        <f t="shared" si="116"/>
        <v>0</v>
      </c>
      <c r="O491" s="17">
        <f t="shared" si="117"/>
        <v>0</v>
      </c>
      <c r="P491" s="17">
        <f t="shared" si="113"/>
        <v>0</v>
      </c>
      <c r="Q491" s="17">
        <f t="shared" si="118"/>
        <v>0</v>
      </c>
      <c r="R491" s="49"/>
      <c r="S491" s="12"/>
    </row>
    <row r="492" spans="2:19" ht="41.4" x14ac:dyDescent="0.25">
      <c r="B492" s="48">
        <f>IF(F492&lt;&gt;"",1+MAX($B$22:B491),"")</f>
        <v>246</v>
      </c>
      <c r="C492" s="119" t="s">
        <v>569</v>
      </c>
      <c r="D492" s="8" t="s">
        <v>570</v>
      </c>
      <c r="E492" s="23" t="s">
        <v>107</v>
      </c>
      <c r="F492" s="39">
        <f>2+1</f>
        <v>3</v>
      </c>
      <c r="G492" s="17">
        <v>145</v>
      </c>
      <c r="H492" s="17">
        <f t="shared" si="114"/>
        <v>139.92499999999998</v>
      </c>
      <c r="I492" s="17">
        <f t="shared" si="112"/>
        <v>419.77499999999998</v>
      </c>
      <c r="J492" s="15">
        <v>0.52300000000000002</v>
      </c>
      <c r="K492" s="10">
        <f t="shared" si="115"/>
        <v>1.569</v>
      </c>
      <c r="L492" s="88" t="s">
        <v>747</v>
      </c>
      <c r="M492" s="89">
        <v>62.3</v>
      </c>
      <c r="N492" s="17">
        <f t="shared" si="116"/>
        <v>85.849399999999989</v>
      </c>
      <c r="O492" s="17">
        <f t="shared" si="117"/>
        <v>44.899236199999997</v>
      </c>
      <c r="P492" s="17">
        <f t="shared" si="113"/>
        <v>134.6977086</v>
      </c>
      <c r="Q492" s="17">
        <f t="shared" si="118"/>
        <v>554.47270860000003</v>
      </c>
      <c r="R492" s="49"/>
      <c r="S492" s="12"/>
    </row>
    <row r="493" spans="2:19" ht="41.4" x14ac:dyDescent="0.25">
      <c r="B493" s="48">
        <f>IF(F493&lt;&gt;"",1+MAX($B$22:B492),"")</f>
        <v>247</v>
      </c>
      <c r="C493" s="119"/>
      <c r="D493" s="8" t="s">
        <v>571</v>
      </c>
      <c r="E493" s="23" t="s">
        <v>107</v>
      </c>
      <c r="F493" s="39">
        <f>1+2</f>
        <v>3</v>
      </c>
      <c r="G493" s="17">
        <v>145</v>
      </c>
      <c r="H493" s="17">
        <f t="shared" si="114"/>
        <v>139.92499999999998</v>
      </c>
      <c r="I493" s="17">
        <f t="shared" si="112"/>
        <v>419.77499999999998</v>
      </c>
      <c r="J493" s="15">
        <v>0.52300000000000002</v>
      </c>
      <c r="K493" s="10">
        <f t="shared" si="115"/>
        <v>1.569</v>
      </c>
      <c r="L493" s="88" t="s">
        <v>747</v>
      </c>
      <c r="M493" s="89">
        <v>62.3</v>
      </c>
      <c r="N493" s="17">
        <f t="shared" si="116"/>
        <v>85.849399999999989</v>
      </c>
      <c r="O493" s="17">
        <f t="shared" si="117"/>
        <v>44.899236199999997</v>
      </c>
      <c r="P493" s="17">
        <f t="shared" si="113"/>
        <v>134.6977086</v>
      </c>
      <c r="Q493" s="17">
        <f t="shared" si="118"/>
        <v>554.47270860000003</v>
      </c>
      <c r="R493" s="49"/>
      <c r="S493" s="12"/>
    </row>
    <row r="494" spans="2:19" ht="41.4" x14ac:dyDescent="0.25">
      <c r="B494" s="48">
        <f>IF(F494&lt;&gt;"",1+MAX($B$22:B493),"")</f>
        <v>248</v>
      </c>
      <c r="C494" s="119"/>
      <c r="D494" s="8" t="s">
        <v>572</v>
      </c>
      <c r="E494" s="23" t="s">
        <v>107</v>
      </c>
      <c r="F494" s="39">
        <v>1</v>
      </c>
      <c r="G494" s="17">
        <v>145</v>
      </c>
      <c r="H494" s="17">
        <f t="shared" si="114"/>
        <v>139.92499999999998</v>
      </c>
      <c r="I494" s="17">
        <f t="shared" si="112"/>
        <v>139.92499999999998</v>
      </c>
      <c r="J494" s="15">
        <v>0.52300000000000002</v>
      </c>
      <c r="K494" s="10">
        <f t="shared" si="115"/>
        <v>0.52300000000000002</v>
      </c>
      <c r="L494" s="88" t="s">
        <v>747</v>
      </c>
      <c r="M494" s="89">
        <v>62.3</v>
      </c>
      <c r="N494" s="17">
        <f t="shared" si="116"/>
        <v>85.849399999999989</v>
      </c>
      <c r="O494" s="17">
        <f t="shared" si="117"/>
        <v>44.899236199999997</v>
      </c>
      <c r="P494" s="17">
        <f t="shared" si="113"/>
        <v>44.899236199999997</v>
      </c>
      <c r="Q494" s="17">
        <f t="shared" si="118"/>
        <v>184.82423619999997</v>
      </c>
      <c r="R494" s="49"/>
      <c r="S494" s="12"/>
    </row>
    <row r="495" spans="2:19" ht="41.4" x14ac:dyDescent="0.25">
      <c r="B495" s="48">
        <f>IF(F495&lt;&gt;"",1+MAX($B$22:B494),"")</f>
        <v>249</v>
      </c>
      <c r="C495" s="119"/>
      <c r="D495" s="8" t="s">
        <v>573</v>
      </c>
      <c r="E495" s="23" t="s">
        <v>107</v>
      </c>
      <c r="F495" s="39">
        <v>1</v>
      </c>
      <c r="G495" s="17">
        <v>145</v>
      </c>
      <c r="H495" s="17">
        <f t="shared" si="114"/>
        <v>139.92499999999998</v>
      </c>
      <c r="I495" s="17">
        <f t="shared" si="112"/>
        <v>139.92499999999998</v>
      </c>
      <c r="J495" s="15">
        <v>0.52300000000000002</v>
      </c>
      <c r="K495" s="10">
        <f t="shared" si="115"/>
        <v>0.52300000000000002</v>
      </c>
      <c r="L495" s="88" t="s">
        <v>747</v>
      </c>
      <c r="M495" s="89">
        <v>62.3</v>
      </c>
      <c r="N495" s="17">
        <f t="shared" si="116"/>
        <v>85.849399999999989</v>
      </c>
      <c r="O495" s="17">
        <f t="shared" si="117"/>
        <v>44.899236199999997</v>
      </c>
      <c r="P495" s="17">
        <f t="shared" si="113"/>
        <v>44.899236199999997</v>
      </c>
      <c r="Q495" s="17">
        <f t="shared" si="118"/>
        <v>184.82423619999997</v>
      </c>
      <c r="R495" s="49"/>
      <c r="S495" s="12"/>
    </row>
    <row r="496" spans="2:19" ht="41.4" x14ac:dyDescent="0.25">
      <c r="B496" s="48">
        <f>IF(F496&lt;&gt;"",1+MAX($B$22:B495),"")</f>
        <v>250</v>
      </c>
      <c r="C496" s="119"/>
      <c r="D496" s="8" t="s">
        <v>574</v>
      </c>
      <c r="E496" s="23" t="s">
        <v>107</v>
      </c>
      <c r="F496" s="39">
        <v>1</v>
      </c>
      <c r="G496" s="17">
        <v>145</v>
      </c>
      <c r="H496" s="17">
        <f t="shared" si="114"/>
        <v>139.92499999999998</v>
      </c>
      <c r="I496" s="17">
        <f t="shared" si="112"/>
        <v>139.92499999999998</v>
      </c>
      <c r="J496" s="15">
        <v>0.52300000000000002</v>
      </c>
      <c r="K496" s="10">
        <f t="shared" si="115"/>
        <v>0.52300000000000002</v>
      </c>
      <c r="L496" s="88" t="s">
        <v>747</v>
      </c>
      <c r="M496" s="89">
        <v>62.3</v>
      </c>
      <c r="N496" s="17">
        <f t="shared" si="116"/>
        <v>85.849399999999989</v>
      </c>
      <c r="O496" s="17">
        <f t="shared" si="117"/>
        <v>44.899236199999997</v>
      </c>
      <c r="P496" s="17">
        <f t="shared" si="113"/>
        <v>44.899236199999997</v>
      </c>
      <c r="Q496" s="17">
        <f t="shared" si="118"/>
        <v>184.82423619999997</v>
      </c>
      <c r="R496" s="49"/>
      <c r="S496" s="12"/>
    </row>
    <row r="497" spans="2:19" ht="41.4" x14ac:dyDescent="0.25">
      <c r="B497" s="48">
        <f>IF(F497&lt;&gt;"",1+MAX($B$22:B496),"")</f>
        <v>251</v>
      </c>
      <c r="C497" s="119"/>
      <c r="D497" s="8" t="s">
        <v>575</v>
      </c>
      <c r="E497" s="23" t="s">
        <v>107</v>
      </c>
      <c r="F497" s="39">
        <v>1</v>
      </c>
      <c r="G497" s="17">
        <v>145</v>
      </c>
      <c r="H497" s="17">
        <f t="shared" si="114"/>
        <v>139.92499999999998</v>
      </c>
      <c r="I497" s="17">
        <f t="shared" si="112"/>
        <v>139.92499999999998</v>
      </c>
      <c r="J497" s="15">
        <v>0.52300000000000002</v>
      </c>
      <c r="K497" s="10">
        <f t="shared" si="115"/>
        <v>0.52300000000000002</v>
      </c>
      <c r="L497" s="88" t="s">
        <v>747</v>
      </c>
      <c r="M497" s="89">
        <v>62.3</v>
      </c>
      <c r="N497" s="17">
        <f t="shared" si="116"/>
        <v>85.849399999999989</v>
      </c>
      <c r="O497" s="17">
        <f t="shared" si="117"/>
        <v>44.899236199999997</v>
      </c>
      <c r="P497" s="17">
        <f t="shared" si="113"/>
        <v>44.899236199999997</v>
      </c>
      <c r="Q497" s="17">
        <f t="shared" si="118"/>
        <v>184.82423619999997</v>
      </c>
      <c r="R497" s="49"/>
      <c r="S497" s="12"/>
    </row>
    <row r="498" spans="2:19" ht="41.4" x14ac:dyDescent="0.25">
      <c r="B498" s="48">
        <f>IF(F498&lt;&gt;"",1+MAX($B$22:B497),"")</f>
        <v>252</v>
      </c>
      <c r="C498" s="119"/>
      <c r="D498" s="8" t="s">
        <v>576</v>
      </c>
      <c r="E498" s="23" t="s">
        <v>107</v>
      </c>
      <c r="F498" s="39">
        <f>1+1</f>
        <v>2</v>
      </c>
      <c r="G498" s="17">
        <v>145</v>
      </c>
      <c r="H498" s="17">
        <f t="shared" si="114"/>
        <v>139.92499999999998</v>
      </c>
      <c r="I498" s="17">
        <f t="shared" si="112"/>
        <v>279.84999999999997</v>
      </c>
      <c r="J498" s="15">
        <v>0.52300000000000002</v>
      </c>
      <c r="K498" s="10">
        <f t="shared" si="115"/>
        <v>1.046</v>
      </c>
      <c r="L498" s="88" t="s">
        <v>747</v>
      </c>
      <c r="M498" s="89">
        <v>62.3</v>
      </c>
      <c r="N498" s="17">
        <f t="shared" si="116"/>
        <v>85.849399999999989</v>
      </c>
      <c r="O498" s="17">
        <f t="shared" si="117"/>
        <v>44.899236199999997</v>
      </c>
      <c r="P498" s="17">
        <f t="shared" si="113"/>
        <v>89.798472399999994</v>
      </c>
      <c r="Q498" s="17">
        <f t="shared" si="118"/>
        <v>369.64847239999995</v>
      </c>
      <c r="R498" s="49"/>
      <c r="S498" s="12"/>
    </row>
    <row r="499" spans="2:19" ht="41.4" x14ac:dyDescent="0.25">
      <c r="B499" s="48">
        <f>IF(F499&lt;&gt;"",1+MAX($B$22:B498),"")</f>
        <v>253</v>
      </c>
      <c r="C499" s="119"/>
      <c r="D499" s="8" t="s">
        <v>577</v>
      </c>
      <c r="E499" s="23" t="s">
        <v>107</v>
      </c>
      <c r="F499" s="39">
        <f>1+1</f>
        <v>2</v>
      </c>
      <c r="G499" s="17">
        <v>145</v>
      </c>
      <c r="H499" s="17">
        <f t="shared" si="114"/>
        <v>139.92499999999998</v>
      </c>
      <c r="I499" s="17">
        <f t="shared" si="112"/>
        <v>279.84999999999997</v>
      </c>
      <c r="J499" s="15">
        <v>0.52300000000000002</v>
      </c>
      <c r="K499" s="10">
        <f t="shared" si="115"/>
        <v>1.046</v>
      </c>
      <c r="L499" s="88" t="s">
        <v>747</v>
      </c>
      <c r="M499" s="89">
        <v>62.3</v>
      </c>
      <c r="N499" s="17">
        <f t="shared" si="116"/>
        <v>85.849399999999989</v>
      </c>
      <c r="O499" s="17">
        <f t="shared" si="117"/>
        <v>44.899236199999997</v>
      </c>
      <c r="P499" s="17">
        <f t="shared" si="113"/>
        <v>89.798472399999994</v>
      </c>
      <c r="Q499" s="17">
        <f t="shared" si="118"/>
        <v>369.64847239999995</v>
      </c>
      <c r="R499" s="49"/>
      <c r="S499" s="12"/>
    </row>
    <row r="500" spans="2:19" ht="41.4" x14ac:dyDescent="0.25">
      <c r="B500" s="48">
        <f>IF(F500&lt;&gt;"",1+MAX($B$22:B499),"")</f>
        <v>254</v>
      </c>
      <c r="C500" s="119"/>
      <c r="D500" s="8" t="s">
        <v>578</v>
      </c>
      <c r="E500" s="23" t="s">
        <v>107</v>
      </c>
      <c r="F500" s="39">
        <v>1</v>
      </c>
      <c r="G500" s="17">
        <v>145</v>
      </c>
      <c r="H500" s="17">
        <f t="shared" si="114"/>
        <v>139.92499999999998</v>
      </c>
      <c r="I500" s="17">
        <f t="shared" si="112"/>
        <v>139.92499999999998</v>
      </c>
      <c r="J500" s="15">
        <v>0.52300000000000002</v>
      </c>
      <c r="K500" s="10">
        <f t="shared" si="115"/>
        <v>0.52300000000000002</v>
      </c>
      <c r="L500" s="88" t="s">
        <v>747</v>
      </c>
      <c r="M500" s="89">
        <v>62.3</v>
      </c>
      <c r="N500" s="17">
        <f t="shared" si="116"/>
        <v>85.849399999999989</v>
      </c>
      <c r="O500" s="17">
        <f t="shared" si="117"/>
        <v>44.899236199999997</v>
      </c>
      <c r="P500" s="17">
        <f t="shared" si="113"/>
        <v>44.899236199999997</v>
      </c>
      <c r="Q500" s="17">
        <f t="shared" si="118"/>
        <v>184.82423619999997</v>
      </c>
      <c r="R500" s="49"/>
      <c r="S500" s="12"/>
    </row>
    <row r="501" spans="2:19" ht="41.4" x14ac:dyDescent="0.25">
      <c r="B501" s="48">
        <f>IF(F501&lt;&gt;"",1+MAX($B$22:B500),"")</f>
        <v>255</v>
      </c>
      <c r="C501" s="119"/>
      <c r="D501" s="8" t="s">
        <v>579</v>
      </c>
      <c r="E501" s="23" t="s">
        <v>107</v>
      </c>
      <c r="F501" s="39">
        <f>1+1</f>
        <v>2</v>
      </c>
      <c r="G501" s="17">
        <v>145</v>
      </c>
      <c r="H501" s="17">
        <f t="shared" si="114"/>
        <v>139.92499999999998</v>
      </c>
      <c r="I501" s="17">
        <f t="shared" si="112"/>
        <v>279.84999999999997</v>
      </c>
      <c r="J501" s="15">
        <v>0.52300000000000002</v>
      </c>
      <c r="K501" s="10">
        <f t="shared" si="115"/>
        <v>1.046</v>
      </c>
      <c r="L501" s="88" t="s">
        <v>747</v>
      </c>
      <c r="M501" s="89">
        <v>62.3</v>
      </c>
      <c r="N501" s="17">
        <f t="shared" si="116"/>
        <v>85.849399999999989</v>
      </c>
      <c r="O501" s="17">
        <f t="shared" si="117"/>
        <v>44.899236199999997</v>
      </c>
      <c r="P501" s="17">
        <f t="shared" si="113"/>
        <v>89.798472399999994</v>
      </c>
      <c r="Q501" s="17">
        <f t="shared" si="118"/>
        <v>369.64847239999995</v>
      </c>
      <c r="R501" s="49"/>
      <c r="S501" s="12"/>
    </row>
    <row r="502" spans="2:19" ht="41.4" x14ac:dyDescent="0.25">
      <c r="B502" s="48">
        <f>IF(F502&lt;&gt;"",1+MAX($B$22:B501),"")</f>
        <v>256</v>
      </c>
      <c r="C502" s="119"/>
      <c r="D502" s="8" t="s">
        <v>580</v>
      </c>
      <c r="E502" s="23" t="s">
        <v>107</v>
      </c>
      <c r="F502" s="39">
        <f>1+1</f>
        <v>2</v>
      </c>
      <c r="G502" s="17">
        <v>145</v>
      </c>
      <c r="H502" s="17">
        <f t="shared" si="114"/>
        <v>139.92499999999998</v>
      </c>
      <c r="I502" s="17">
        <f t="shared" si="112"/>
        <v>279.84999999999997</v>
      </c>
      <c r="J502" s="15">
        <v>0.52300000000000002</v>
      </c>
      <c r="K502" s="10">
        <f t="shared" si="115"/>
        <v>1.046</v>
      </c>
      <c r="L502" s="88" t="s">
        <v>747</v>
      </c>
      <c r="M502" s="89">
        <v>62.3</v>
      </c>
      <c r="N502" s="17">
        <f t="shared" si="116"/>
        <v>85.849399999999989</v>
      </c>
      <c r="O502" s="17">
        <f t="shared" si="117"/>
        <v>44.899236199999997</v>
      </c>
      <c r="P502" s="17">
        <f t="shared" si="113"/>
        <v>89.798472399999994</v>
      </c>
      <c r="Q502" s="17">
        <f t="shared" si="118"/>
        <v>369.64847239999995</v>
      </c>
      <c r="R502" s="49"/>
      <c r="S502" s="12"/>
    </row>
    <row r="503" spans="2:19" ht="41.4" x14ac:dyDescent="0.25">
      <c r="B503" s="48">
        <f>IF(F503&lt;&gt;"",1+MAX($B$22:B502),"")</f>
        <v>257</v>
      </c>
      <c r="C503" s="119"/>
      <c r="D503" s="8" t="s">
        <v>581</v>
      </c>
      <c r="E503" s="23" t="s">
        <v>107</v>
      </c>
      <c r="F503" s="39">
        <f>1+1</f>
        <v>2</v>
      </c>
      <c r="G503" s="17">
        <v>145</v>
      </c>
      <c r="H503" s="17">
        <f t="shared" si="114"/>
        <v>139.92499999999998</v>
      </c>
      <c r="I503" s="17">
        <f t="shared" si="112"/>
        <v>279.84999999999997</v>
      </c>
      <c r="J503" s="15">
        <v>0.52300000000000002</v>
      </c>
      <c r="K503" s="10">
        <f t="shared" si="115"/>
        <v>1.046</v>
      </c>
      <c r="L503" s="88" t="s">
        <v>747</v>
      </c>
      <c r="M503" s="89">
        <v>62.3</v>
      </c>
      <c r="N503" s="17">
        <f t="shared" si="116"/>
        <v>85.849399999999989</v>
      </c>
      <c r="O503" s="17">
        <f t="shared" si="117"/>
        <v>44.899236199999997</v>
      </c>
      <c r="P503" s="17">
        <f t="shared" si="113"/>
        <v>89.798472399999994</v>
      </c>
      <c r="Q503" s="17">
        <f t="shared" si="118"/>
        <v>369.64847239999995</v>
      </c>
      <c r="R503" s="49"/>
      <c r="S503" s="12"/>
    </row>
    <row r="504" spans="2:19" ht="41.4" x14ac:dyDescent="0.25">
      <c r="B504" s="48">
        <f>IF(F504&lt;&gt;"",1+MAX($B$22:B503),"")</f>
        <v>258</v>
      </c>
      <c r="C504" s="119"/>
      <c r="D504" s="8" t="s">
        <v>582</v>
      </c>
      <c r="E504" s="23" t="s">
        <v>107</v>
      </c>
      <c r="F504" s="39">
        <v>1</v>
      </c>
      <c r="G504" s="17">
        <v>145</v>
      </c>
      <c r="H504" s="17">
        <f t="shared" si="114"/>
        <v>139.92499999999998</v>
      </c>
      <c r="I504" s="17">
        <f t="shared" si="112"/>
        <v>139.92499999999998</v>
      </c>
      <c r="J504" s="15">
        <v>0.52300000000000002</v>
      </c>
      <c r="K504" s="10">
        <f t="shared" si="115"/>
        <v>0.52300000000000002</v>
      </c>
      <c r="L504" s="88" t="s">
        <v>747</v>
      </c>
      <c r="M504" s="89">
        <v>62.3</v>
      </c>
      <c r="N504" s="17">
        <f t="shared" si="116"/>
        <v>85.849399999999989</v>
      </c>
      <c r="O504" s="17">
        <f t="shared" si="117"/>
        <v>44.899236199999997</v>
      </c>
      <c r="P504" s="17">
        <f t="shared" si="113"/>
        <v>44.899236199999997</v>
      </c>
      <c r="Q504" s="17">
        <f t="shared" si="118"/>
        <v>184.82423619999997</v>
      </c>
      <c r="R504" s="49"/>
      <c r="S504" s="12"/>
    </row>
    <row r="505" spans="2:19" ht="27.6" x14ac:dyDescent="0.25">
      <c r="B505" s="48">
        <f>IF(F505&lt;&gt;"",1+MAX($B$22:B504),"")</f>
        <v>259</v>
      </c>
      <c r="C505" s="119"/>
      <c r="D505" s="8" t="s">
        <v>583</v>
      </c>
      <c r="E505" s="23" t="s">
        <v>107</v>
      </c>
      <c r="F505" s="39">
        <f>2+2+2+2+10+9+9+9+9</f>
        <v>54</v>
      </c>
      <c r="G505" s="17">
        <v>23.5</v>
      </c>
      <c r="H505" s="17">
        <f t="shared" si="114"/>
        <v>22.677499999999998</v>
      </c>
      <c r="I505" s="17">
        <f t="shared" si="112"/>
        <v>1224.5849999999998</v>
      </c>
      <c r="J505" s="15">
        <v>0.307</v>
      </c>
      <c r="K505" s="10">
        <f t="shared" si="115"/>
        <v>16.577999999999999</v>
      </c>
      <c r="L505" s="88" t="s">
        <v>747</v>
      </c>
      <c r="M505" s="89">
        <v>62.3</v>
      </c>
      <c r="N505" s="17">
        <f t="shared" si="116"/>
        <v>85.849399999999989</v>
      </c>
      <c r="O505" s="17">
        <f t="shared" si="117"/>
        <v>26.355765799999997</v>
      </c>
      <c r="P505" s="17">
        <f t="shared" si="113"/>
        <v>1423.2113531999998</v>
      </c>
      <c r="Q505" s="17">
        <f t="shared" si="118"/>
        <v>2647.7963531999994</v>
      </c>
      <c r="R505" s="49"/>
      <c r="S505" s="12"/>
    </row>
    <row r="506" spans="2:19" ht="27.6" x14ac:dyDescent="0.25">
      <c r="B506" s="48">
        <f>IF(F506&lt;&gt;"",1+MAX($B$22:B505),"")</f>
        <v>260</v>
      </c>
      <c r="C506" s="119"/>
      <c r="D506" s="8" t="s">
        <v>584</v>
      </c>
      <c r="E506" s="23" t="s">
        <v>107</v>
      </c>
      <c r="F506" s="39">
        <f>9+9+9+9+9</f>
        <v>45</v>
      </c>
      <c r="G506" s="17">
        <v>23.5</v>
      </c>
      <c r="H506" s="17">
        <f t="shared" si="114"/>
        <v>22.677499999999998</v>
      </c>
      <c r="I506" s="17">
        <f t="shared" si="112"/>
        <v>1020.4875</v>
      </c>
      <c r="J506" s="15">
        <v>0.307</v>
      </c>
      <c r="K506" s="10">
        <f t="shared" si="115"/>
        <v>13.815</v>
      </c>
      <c r="L506" s="88" t="s">
        <v>747</v>
      </c>
      <c r="M506" s="89">
        <v>62.3</v>
      </c>
      <c r="N506" s="17">
        <f t="shared" si="116"/>
        <v>85.849399999999989</v>
      </c>
      <c r="O506" s="17">
        <f t="shared" si="117"/>
        <v>26.355765799999997</v>
      </c>
      <c r="P506" s="17">
        <f t="shared" si="113"/>
        <v>1186.0094609999999</v>
      </c>
      <c r="Q506" s="17">
        <f t="shared" si="118"/>
        <v>2206.4969609999998</v>
      </c>
      <c r="R506" s="49"/>
      <c r="S506" s="12"/>
    </row>
    <row r="507" spans="2:19" ht="41.4" x14ac:dyDescent="0.25">
      <c r="B507" s="48">
        <f>IF(F507&lt;&gt;"",1+MAX($B$22:B506),"")</f>
        <v>261</v>
      </c>
      <c r="C507" s="119"/>
      <c r="D507" s="8" t="s">
        <v>585</v>
      </c>
      <c r="E507" s="23" t="s">
        <v>107</v>
      </c>
      <c r="F507" s="39">
        <f>1+1</f>
        <v>2</v>
      </c>
      <c r="G507" s="17">
        <v>119</v>
      </c>
      <c r="H507" s="17">
        <f t="shared" si="114"/>
        <v>114.83499999999999</v>
      </c>
      <c r="I507" s="17">
        <f t="shared" si="112"/>
        <v>229.67</v>
      </c>
      <c r="J507" s="15">
        <v>0.41799999999999998</v>
      </c>
      <c r="K507" s="10">
        <f t="shared" si="115"/>
        <v>0.83599999999999997</v>
      </c>
      <c r="L507" s="88" t="s">
        <v>747</v>
      </c>
      <c r="M507" s="89">
        <v>62.3</v>
      </c>
      <c r="N507" s="17">
        <f t="shared" si="116"/>
        <v>85.849399999999989</v>
      </c>
      <c r="O507" s="17">
        <f t="shared" si="117"/>
        <v>35.88504919999999</v>
      </c>
      <c r="P507" s="17">
        <f t="shared" si="113"/>
        <v>71.770098399999981</v>
      </c>
      <c r="Q507" s="17">
        <f t="shared" si="118"/>
        <v>301.44009839999995</v>
      </c>
      <c r="R507" s="49"/>
      <c r="S507" s="12"/>
    </row>
    <row r="508" spans="2:19" ht="41.4" x14ac:dyDescent="0.25">
      <c r="B508" s="48">
        <f>IF(F508&lt;&gt;"",1+MAX($B$22:B507),"")</f>
        <v>262</v>
      </c>
      <c r="C508" s="119"/>
      <c r="D508" s="8" t="s">
        <v>586</v>
      </c>
      <c r="E508" s="23" t="s">
        <v>107</v>
      </c>
      <c r="F508" s="39">
        <v>1</v>
      </c>
      <c r="G508" s="17">
        <v>178</v>
      </c>
      <c r="H508" s="17">
        <f t="shared" si="114"/>
        <v>171.76999999999998</v>
      </c>
      <c r="I508" s="17">
        <f t="shared" si="112"/>
        <v>171.76999999999998</v>
      </c>
      <c r="J508" s="15">
        <v>0.53</v>
      </c>
      <c r="K508" s="10">
        <f t="shared" si="115"/>
        <v>0.53</v>
      </c>
      <c r="L508" s="88" t="s">
        <v>747</v>
      </c>
      <c r="M508" s="89">
        <v>62.3</v>
      </c>
      <c r="N508" s="17">
        <f t="shared" si="116"/>
        <v>85.849399999999989</v>
      </c>
      <c r="O508" s="17">
        <f t="shared" si="117"/>
        <v>45.500181999999995</v>
      </c>
      <c r="P508" s="17">
        <f t="shared" si="113"/>
        <v>45.500181999999995</v>
      </c>
      <c r="Q508" s="17">
        <f t="shared" si="118"/>
        <v>217.27018199999998</v>
      </c>
      <c r="R508" s="49"/>
      <c r="S508" s="12"/>
    </row>
    <row r="509" spans="2:19" ht="41.4" x14ac:dyDescent="0.25">
      <c r="B509" s="48">
        <f>IF(F509&lt;&gt;"",1+MAX($B$22:B508),"")</f>
        <v>263</v>
      </c>
      <c r="C509" s="119"/>
      <c r="D509" s="8" t="s">
        <v>587</v>
      </c>
      <c r="E509" s="23" t="s">
        <v>107</v>
      </c>
      <c r="F509" s="39">
        <v>1</v>
      </c>
      <c r="G509" s="17">
        <v>166</v>
      </c>
      <c r="H509" s="17">
        <f t="shared" si="114"/>
        <v>160.19</v>
      </c>
      <c r="I509" s="17">
        <f t="shared" si="112"/>
        <v>160.19</v>
      </c>
      <c r="J509" s="15">
        <v>0.498</v>
      </c>
      <c r="K509" s="10">
        <f t="shared" si="115"/>
        <v>0.498</v>
      </c>
      <c r="L509" s="88" t="s">
        <v>747</v>
      </c>
      <c r="M509" s="89">
        <v>62.3</v>
      </c>
      <c r="N509" s="17">
        <f t="shared" si="116"/>
        <v>85.849399999999989</v>
      </c>
      <c r="O509" s="17">
        <f t="shared" si="117"/>
        <v>42.753001199999993</v>
      </c>
      <c r="P509" s="17">
        <f t="shared" si="113"/>
        <v>42.753001199999993</v>
      </c>
      <c r="Q509" s="17">
        <f t="shared" si="118"/>
        <v>202.9430012</v>
      </c>
      <c r="R509" s="49"/>
      <c r="S509" s="12"/>
    </row>
    <row r="510" spans="2:19" ht="41.4" x14ac:dyDescent="0.25">
      <c r="B510" s="48">
        <f>IF(F510&lt;&gt;"",1+MAX($B$22:B509),"")</f>
        <v>264</v>
      </c>
      <c r="C510" s="119"/>
      <c r="D510" s="8" t="s">
        <v>588</v>
      </c>
      <c r="E510" s="23" t="s">
        <v>107</v>
      </c>
      <c r="F510" s="39">
        <v>1</v>
      </c>
      <c r="G510" s="17">
        <v>178</v>
      </c>
      <c r="H510" s="17">
        <f t="shared" si="114"/>
        <v>171.76999999999998</v>
      </c>
      <c r="I510" s="17">
        <f t="shared" si="112"/>
        <v>171.76999999999998</v>
      </c>
      <c r="J510" s="15">
        <v>0.53</v>
      </c>
      <c r="K510" s="10">
        <f t="shared" si="115"/>
        <v>0.53</v>
      </c>
      <c r="L510" s="88" t="s">
        <v>747</v>
      </c>
      <c r="M510" s="89">
        <v>62.3</v>
      </c>
      <c r="N510" s="17">
        <f t="shared" si="116"/>
        <v>85.849399999999989</v>
      </c>
      <c r="O510" s="17">
        <f t="shared" si="117"/>
        <v>45.500181999999995</v>
      </c>
      <c r="P510" s="17">
        <f t="shared" si="113"/>
        <v>45.500181999999995</v>
      </c>
      <c r="Q510" s="17">
        <f t="shared" si="118"/>
        <v>217.27018199999998</v>
      </c>
      <c r="R510" s="49"/>
      <c r="S510" s="12"/>
    </row>
    <row r="511" spans="2:19" ht="41.4" x14ac:dyDescent="0.25">
      <c r="B511" s="48">
        <f>IF(F511&lt;&gt;"",1+MAX($B$22:B510),"")</f>
        <v>265</v>
      </c>
      <c r="C511" s="119"/>
      <c r="D511" s="8" t="s">
        <v>586</v>
      </c>
      <c r="E511" s="23" t="s">
        <v>107</v>
      </c>
      <c r="F511" s="39">
        <v>1</v>
      </c>
      <c r="G511" s="17">
        <v>178</v>
      </c>
      <c r="H511" s="17">
        <f t="shared" si="114"/>
        <v>171.76999999999998</v>
      </c>
      <c r="I511" s="17">
        <f t="shared" si="112"/>
        <v>171.76999999999998</v>
      </c>
      <c r="J511" s="15">
        <v>0.53</v>
      </c>
      <c r="K511" s="10">
        <f t="shared" si="115"/>
        <v>0.53</v>
      </c>
      <c r="L511" s="88" t="s">
        <v>747</v>
      </c>
      <c r="M511" s="89">
        <v>62.3</v>
      </c>
      <c r="N511" s="17">
        <f t="shared" si="116"/>
        <v>85.849399999999989</v>
      </c>
      <c r="O511" s="17">
        <f t="shared" si="117"/>
        <v>45.500181999999995</v>
      </c>
      <c r="P511" s="17">
        <f t="shared" si="113"/>
        <v>45.500181999999995</v>
      </c>
      <c r="Q511" s="17">
        <f t="shared" si="118"/>
        <v>217.27018199999998</v>
      </c>
      <c r="R511" s="49"/>
      <c r="S511" s="12"/>
    </row>
    <row r="512" spans="2:19" ht="41.4" x14ac:dyDescent="0.25">
      <c r="B512" s="48">
        <f>IF(F512&lt;&gt;"",1+MAX($B$22:B511),"")</f>
        <v>266</v>
      </c>
      <c r="C512" s="119"/>
      <c r="D512" s="8" t="s">
        <v>589</v>
      </c>
      <c r="E512" s="23" t="s">
        <v>107</v>
      </c>
      <c r="F512" s="39">
        <f>1+1</f>
        <v>2</v>
      </c>
      <c r="G512" s="17">
        <v>119</v>
      </c>
      <c r="H512" s="17">
        <f t="shared" si="114"/>
        <v>114.83499999999999</v>
      </c>
      <c r="I512" s="17">
        <f t="shared" si="112"/>
        <v>229.67</v>
      </c>
      <c r="J512" s="15">
        <v>0.41799999999999998</v>
      </c>
      <c r="K512" s="10">
        <f t="shared" si="115"/>
        <v>0.83599999999999997</v>
      </c>
      <c r="L512" s="88" t="s">
        <v>747</v>
      </c>
      <c r="M512" s="89">
        <v>62.3</v>
      </c>
      <c r="N512" s="17">
        <f t="shared" si="116"/>
        <v>85.849399999999989</v>
      </c>
      <c r="O512" s="17">
        <f t="shared" si="117"/>
        <v>35.88504919999999</v>
      </c>
      <c r="P512" s="17">
        <f t="shared" si="113"/>
        <v>71.770098399999981</v>
      </c>
      <c r="Q512" s="17">
        <f t="shared" si="118"/>
        <v>301.44009839999995</v>
      </c>
      <c r="R512" s="49"/>
      <c r="S512" s="12"/>
    </row>
    <row r="513" spans="2:19" ht="41.4" x14ac:dyDescent="0.25">
      <c r="B513" s="48">
        <f>IF(F513&lt;&gt;"",1+MAX($B$22:B512),"")</f>
        <v>267</v>
      </c>
      <c r="C513" s="119"/>
      <c r="D513" s="8" t="s">
        <v>590</v>
      </c>
      <c r="E513" s="23" t="s">
        <v>107</v>
      </c>
      <c r="F513" s="39">
        <f>1+1</f>
        <v>2</v>
      </c>
      <c r="G513" s="17">
        <v>166</v>
      </c>
      <c r="H513" s="17">
        <f t="shared" si="114"/>
        <v>160.19</v>
      </c>
      <c r="I513" s="17">
        <f t="shared" si="112"/>
        <v>320.38</v>
      </c>
      <c r="J513" s="15">
        <v>0.498</v>
      </c>
      <c r="K513" s="10">
        <f t="shared" si="115"/>
        <v>0.996</v>
      </c>
      <c r="L513" s="88" t="s">
        <v>747</v>
      </c>
      <c r="M513" s="89">
        <v>62.3</v>
      </c>
      <c r="N513" s="17">
        <f t="shared" si="116"/>
        <v>85.849399999999989</v>
      </c>
      <c r="O513" s="17">
        <f t="shared" si="117"/>
        <v>42.753001199999993</v>
      </c>
      <c r="P513" s="17">
        <f t="shared" si="113"/>
        <v>85.506002399999986</v>
      </c>
      <c r="Q513" s="17">
        <f t="shared" si="118"/>
        <v>405.8860024</v>
      </c>
      <c r="R513" s="49"/>
      <c r="S513" s="12"/>
    </row>
    <row r="514" spans="2:19" ht="41.4" x14ac:dyDescent="0.25">
      <c r="B514" s="48">
        <f>IF(F514&lt;&gt;"",1+MAX($B$22:B513),"")</f>
        <v>268</v>
      </c>
      <c r="C514" s="119"/>
      <c r="D514" s="8" t="s">
        <v>591</v>
      </c>
      <c r="E514" s="23" t="s">
        <v>107</v>
      </c>
      <c r="F514" s="39">
        <f>1+1</f>
        <v>2</v>
      </c>
      <c r="G514" s="17">
        <v>172.5</v>
      </c>
      <c r="H514" s="17">
        <f t="shared" si="114"/>
        <v>166.46250000000001</v>
      </c>
      <c r="I514" s="17">
        <f t="shared" si="112"/>
        <v>332.92500000000001</v>
      </c>
      <c r="J514" s="15">
        <v>0.53</v>
      </c>
      <c r="K514" s="10">
        <f t="shared" si="115"/>
        <v>1.06</v>
      </c>
      <c r="L514" s="88" t="s">
        <v>747</v>
      </c>
      <c r="M514" s="89">
        <v>62.3</v>
      </c>
      <c r="N514" s="17">
        <f t="shared" si="116"/>
        <v>85.849399999999989</v>
      </c>
      <c r="O514" s="17">
        <f t="shared" si="117"/>
        <v>45.500181999999995</v>
      </c>
      <c r="P514" s="17">
        <f t="shared" si="113"/>
        <v>91.00036399999999</v>
      </c>
      <c r="Q514" s="17">
        <f t="shared" si="118"/>
        <v>423.925364</v>
      </c>
      <c r="R514" s="49"/>
      <c r="S514" s="12"/>
    </row>
    <row r="515" spans="2:19" ht="41.4" x14ac:dyDescent="0.25">
      <c r="B515" s="48">
        <f>IF(F515&lt;&gt;"",1+MAX($B$22:B514),"")</f>
        <v>269</v>
      </c>
      <c r="C515" s="119"/>
      <c r="D515" s="8" t="s">
        <v>592</v>
      </c>
      <c r="E515" s="23" t="s">
        <v>107</v>
      </c>
      <c r="F515" s="39">
        <v>1</v>
      </c>
      <c r="G515" s="17">
        <v>172.5</v>
      </c>
      <c r="H515" s="17">
        <f t="shared" si="114"/>
        <v>166.46250000000001</v>
      </c>
      <c r="I515" s="17">
        <f t="shared" si="112"/>
        <v>166.46250000000001</v>
      </c>
      <c r="J515" s="15">
        <v>0.53</v>
      </c>
      <c r="K515" s="10">
        <f t="shared" si="115"/>
        <v>0.53</v>
      </c>
      <c r="L515" s="88" t="s">
        <v>747</v>
      </c>
      <c r="M515" s="89">
        <v>62.3</v>
      </c>
      <c r="N515" s="17">
        <f t="shared" si="116"/>
        <v>85.849399999999989</v>
      </c>
      <c r="O515" s="17">
        <f t="shared" si="117"/>
        <v>45.500181999999995</v>
      </c>
      <c r="P515" s="17">
        <f t="shared" si="113"/>
        <v>45.500181999999995</v>
      </c>
      <c r="Q515" s="17">
        <f t="shared" si="118"/>
        <v>211.962682</v>
      </c>
      <c r="R515" s="49"/>
      <c r="S515" s="12"/>
    </row>
    <row r="516" spans="2:19" ht="41.4" x14ac:dyDescent="0.25">
      <c r="B516" s="48">
        <f>IF(F516&lt;&gt;"",1+MAX($B$22:B515),"")</f>
        <v>270</v>
      </c>
      <c r="C516" s="119"/>
      <c r="D516" s="8" t="s">
        <v>593</v>
      </c>
      <c r="E516" s="23" t="s">
        <v>107</v>
      </c>
      <c r="F516" s="39">
        <v>1</v>
      </c>
      <c r="G516" s="17">
        <v>119</v>
      </c>
      <c r="H516" s="17">
        <f t="shared" si="114"/>
        <v>114.83499999999999</v>
      </c>
      <c r="I516" s="17">
        <f t="shared" si="112"/>
        <v>114.83499999999999</v>
      </c>
      <c r="J516" s="15">
        <v>0.41799999999999998</v>
      </c>
      <c r="K516" s="10">
        <f t="shared" si="115"/>
        <v>0.41799999999999998</v>
      </c>
      <c r="L516" s="88" t="s">
        <v>747</v>
      </c>
      <c r="M516" s="89">
        <v>62.3</v>
      </c>
      <c r="N516" s="17">
        <f t="shared" si="116"/>
        <v>85.849399999999989</v>
      </c>
      <c r="O516" s="17">
        <f t="shared" si="117"/>
        <v>35.88504919999999</v>
      </c>
      <c r="P516" s="17">
        <f t="shared" si="113"/>
        <v>35.88504919999999</v>
      </c>
      <c r="Q516" s="17">
        <f t="shared" si="118"/>
        <v>150.72004919999998</v>
      </c>
      <c r="R516" s="49"/>
      <c r="S516" s="12"/>
    </row>
    <row r="517" spans="2:19" ht="41.4" x14ac:dyDescent="0.25">
      <c r="B517" s="48">
        <f>IF(F517&lt;&gt;"",1+MAX($B$22:B516),"")</f>
        <v>271</v>
      </c>
      <c r="C517" s="119"/>
      <c r="D517" s="8" t="s">
        <v>594</v>
      </c>
      <c r="E517" s="23" t="s">
        <v>107</v>
      </c>
      <c r="F517" s="39">
        <f>1+1</f>
        <v>2</v>
      </c>
      <c r="G517" s="17">
        <v>166</v>
      </c>
      <c r="H517" s="17">
        <f t="shared" si="114"/>
        <v>160.19</v>
      </c>
      <c r="I517" s="17">
        <f t="shared" si="112"/>
        <v>320.38</v>
      </c>
      <c r="J517" s="15">
        <v>0.498</v>
      </c>
      <c r="K517" s="10">
        <f t="shared" si="115"/>
        <v>0.996</v>
      </c>
      <c r="L517" s="88" t="s">
        <v>747</v>
      </c>
      <c r="M517" s="89">
        <v>62.3</v>
      </c>
      <c r="N517" s="17">
        <f t="shared" si="116"/>
        <v>85.849399999999989</v>
      </c>
      <c r="O517" s="17">
        <f t="shared" si="117"/>
        <v>42.753001199999993</v>
      </c>
      <c r="P517" s="17">
        <f t="shared" si="113"/>
        <v>85.506002399999986</v>
      </c>
      <c r="Q517" s="17">
        <f t="shared" si="118"/>
        <v>405.8860024</v>
      </c>
      <c r="R517" s="49"/>
      <c r="S517" s="12"/>
    </row>
    <row r="518" spans="2:19" ht="41.4" x14ac:dyDescent="0.25">
      <c r="B518" s="48">
        <f>IF(F518&lt;&gt;"",1+MAX($B$22:B517),"")</f>
        <v>272</v>
      </c>
      <c r="C518" s="119"/>
      <c r="D518" s="8" t="s">
        <v>595</v>
      </c>
      <c r="E518" s="23" t="s">
        <v>107</v>
      </c>
      <c r="F518" s="39">
        <f>1+1</f>
        <v>2</v>
      </c>
      <c r="G518" s="17">
        <v>166</v>
      </c>
      <c r="H518" s="17">
        <f t="shared" si="114"/>
        <v>160.19</v>
      </c>
      <c r="I518" s="17">
        <f t="shared" si="112"/>
        <v>320.38</v>
      </c>
      <c r="J518" s="15">
        <v>0.498</v>
      </c>
      <c r="K518" s="10">
        <f t="shared" si="115"/>
        <v>0.996</v>
      </c>
      <c r="L518" s="88" t="s">
        <v>747</v>
      </c>
      <c r="M518" s="89">
        <v>62.3</v>
      </c>
      <c r="N518" s="17">
        <f t="shared" si="116"/>
        <v>85.849399999999989</v>
      </c>
      <c r="O518" s="17">
        <f t="shared" si="117"/>
        <v>42.753001199999993</v>
      </c>
      <c r="P518" s="17">
        <f t="shared" si="113"/>
        <v>85.506002399999986</v>
      </c>
      <c r="Q518" s="17">
        <f t="shared" si="118"/>
        <v>405.8860024</v>
      </c>
      <c r="R518" s="49"/>
      <c r="S518" s="12"/>
    </row>
    <row r="519" spans="2:19" ht="41.4" x14ac:dyDescent="0.25">
      <c r="B519" s="48">
        <f>IF(F519&lt;&gt;"",1+MAX($B$22:B518),"")</f>
        <v>273</v>
      </c>
      <c r="C519" s="119"/>
      <c r="D519" s="8" t="s">
        <v>596</v>
      </c>
      <c r="E519" s="23" t="s">
        <v>107</v>
      </c>
      <c r="F519" s="39">
        <f>1+1</f>
        <v>2</v>
      </c>
      <c r="G519" s="17">
        <v>166</v>
      </c>
      <c r="H519" s="17">
        <f t="shared" si="114"/>
        <v>160.19</v>
      </c>
      <c r="I519" s="17">
        <f t="shared" si="112"/>
        <v>320.38</v>
      </c>
      <c r="J519" s="15">
        <v>0.498</v>
      </c>
      <c r="K519" s="10">
        <f t="shared" si="115"/>
        <v>0.996</v>
      </c>
      <c r="L519" s="88" t="s">
        <v>747</v>
      </c>
      <c r="M519" s="89">
        <v>62.3</v>
      </c>
      <c r="N519" s="17">
        <f t="shared" si="116"/>
        <v>85.849399999999989</v>
      </c>
      <c r="O519" s="17">
        <f t="shared" si="117"/>
        <v>42.753001199999993</v>
      </c>
      <c r="P519" s="17">
        <f t="shared" si="113"/>
        <v>85.506002399999986</v>
      </c>
      <c r="Q519" s="17">
        <f t="shared" si="118"/>
        <v>405.8860024</v>
      </c>
      <c r="R519" s="49"/>
      <c r="S519" s="12"/>
    </row>
    <row r="520" spans="2:19" ht="41.4" x14ac:dyDescent="0.25">
      <c r="B520" s="48">
        <f>IF(F520&lt;&gt;"",1+MAX($B$22:B519),"")</f>
        <v>274</v>
      </c>
      <c r="C520" s="119"/>
      <c r="D520" s="8" t="s">
        <v>597</v>
      </c>
      <c r="E520" s="23" t="s">
        <v>107</v>
      </c>
      <c r="F520" s="39">
        <f>1+1</f>
        <v>2</v>
      </c>
      <c r="G520" s="17">
        <v>172.5</v>
      </c>
      <c r="H520" s="17">
        <f t="shared" si="114"/>
        <v>166.46250000000001</v>
      </c>
      <c r="I520" s="17">
        <f t="shared" si="112"/>
        <v>332.92500000000001</v>
      </c>
      <c r="J520" s="15">
        <v>0.53</v>
      </c>
      <c r="K520" s="10">
        <f t="shared" si="115"/>
        <v>1.06</v>
      </c>
      <c r="L520" s="88" t="s">
        <v>747</v>
      </c>
      <c r="M520" s="89">
        <v>62.3</v>
      </c>
      <c r="N520" s="17">
        <f t="shared" si="116"/>
        <v>85.849399999999989</v>
      </c>
      <c r="O520" s="17">
        <f t="shared" si="117"/>
        <v>45.500181999999995</v>
      </c>
      <c r="P520" s="17">
        <f t="shared" si="113"/>
        <v>91.00036399999999</v>
      </c>
      <c r="Q520" s="17">
        <f t="shared" si="118"/>
        <v>423.925364</v>
      </c>
      <c r="R520" s="49"/>
      <c r="S520" s="12"/>
    </row>
    <row r="521" spans="2:19" ht="41.4" x14ac:dyDescent="0.25">
      <c r="B521" s="48">
        <f>IF(F521&lt;&gt;"",1+MAX($B$22:B520),"")</f>
        <v>275</v>
      </c>
      <c r="C521" s="119"/>
      <c r="D521" s="8" t="s">
        <v>598</v>
      </c>
      <c r="E521" s="23" t="s">
        <v>107</v>
      </c>
      <c r="F521" s="39">
        <v>1</v>
      </c>
      <c r="G521" s="17">
        <v>172.5</v>
      </c>
      <c r="H521" s="17">
        <f t="shared" si="114"/>
        <v>166.46250000000001</v>
      </c>
      <c r="I521" s="17">
        <f t="shared" si="112"/>
        <v>166.46250000000001</v>
      </c>
      <c r="J521" s="15">
        <v>0.53</v>
      </c>
      <c r="K521" s="10">
        <f t="shared" si="115"/>
        <v>0.53</v>
      </c>
      <c r="L521" s="88" t="s">
        <v>747</v>
      </c>
      <c r="M521" s="89">
        <v>62.3</v>
      </c>
      <c r="N521" s="17">
        <f t="shared" si="116"/>
        <v>85.849399999999989</v>
      </c>
      <c r="O521" s="17">
        <f t="shared" si="117"/>
        <v>45.500181999999995</v>
      </c>
      <c r="P521" s="17">
        <f t="shared" si="113"/>
        <v>45.500181999999995</v>
      </c>
      <c r="Q521" s="17">
        <f t="shared" si="118"/>
        <v>211.962682</v>
      </c>
      <c r="R521" s="49"/>
      <c r="S521" s="12"/>
    </row>
    <row r="522" spans="2:19" ht="41.4" x14ac:dyDescent="0.25">
      <c r="B522" s="48">
        <f>IF(F522&lt;&gt;"",1+MAX($B$22:B521),"")</f>
        <v>276</v>
      </c>
      <c r="C522" s="119"/>
      <c r="D522" s="8" t="s">
        <v>599</v>
      </c>
      <c r="E522" s="23" t="s">
        <v>107</v>
      </c>
      <c r="F522" s="39">
        <v>1</v>
      </c>
      <c r="G522" s="17">
        <v>181</v>
      </c>
      <c r="H522" s="17">
        <f t="shared" si="114"/>
        <v>174.66499999999999</v>
      </c>
      <c r="I522" s="17">
        <f t="shared" si="112"/>
        <v>174.66499999999999</v>
      </c>
      <c r="J522" s="15">
        <v>0.53</v>
      </c>
      <c r="K522" s="10">
        <f t="shared" si="115"/>
        <v>0.53</v>
      </c>
      <c r="L522" s="88" t="s">
        <v>747</v>
      </c>
      <c r="M522" s="89">
        <v>62.3</v>
      </c>
      <c r="N522" s="17">
        <f t="shared" si="116"/>
        <v>85.849399999999989</v>
      </c>
      <c r="O522" s="17">
        <f t="shared" si="117"/>
        <v>45.500181999999995</v>
      </c>
      <c r="P522" s="17">
        <f t="shared" si="113"/>
        <v>45.500181999999995</v>
      </c>
      <c r="Q522" s="17">
        <f t="shared" si="118"/>
        <v>220.16518199999999</v>
      </c>
      <c r="R522" s="49"/>
      <c r="S522" s="12"/>
    </row>
    <row r="523" spans="2:19" ht="41.4" x14ac:dyDescent="0.25">
      <c r="B523" s="48">
        <f>IF(F523&lt;&gt;"",1+MAX($B$22:B522),"")</f>
        <v>277</v>
      </c>
      <c r="C523" s="119"/>
      <c r="D523" s="8" t="s">
        <v>600</v>
      </c>
      <c r="E523" s="23" t="s">
        <v>107</v>
      </c>
      <c r="F523" s="39">
        <f>1+1</f>
        <v>2</v>
      </c>
      <c r="G523" s="17">
        <v>166</v>
      </c>
      <c r="H523" s="17">
        <f t="shared" si="114"/>
        <v>160.19</v>
      </c>
      <c r="I523" s="17">
        <f t="shared" si="112"/>
        <v>320.38</v>
      </c>
      <c r="J523" s="15">
        <v>0.498</v>
      </c>
      <c r="K523" s="10">
        <f t="shared" si="115"/>
        <v>0.996</v>
      </c>
      <c r="L523" s="88" t="s">
        <v>747</v>
      </c>
      <c r="M523" s="89">
        <v>62.3</v>
      </c>
      <c r="N523" s="17">
        <f t="shared" si="116"/>
        <v>85.849399999999989</v>
      </c>
      <c r="O523" s="17">
        <f t="shared" si="117"/>
        <v>42.753001199999993</v>
      </c>
      <c r="P523" s="17">
        <f t="shared" si="113"/>
        <v>85.506002399999986</v>
      </c>
      <c r="Q523" s="17">
        <f t="shared" si="118"/>
        <v>405.8860024</v>
      </c>
      <c r="R523" s="49"/>
      <c r="S523" s="12"/>
    </row>
    <row r="524" spans="2:19" ht="41.4" x14ac:dyDescent="0.25">
      <c r="B524" s="48">
        <f>IF(F524&lt;&gt;"",1+MAX($B$22:B523),"")</f>
        <v>278</v>
      </c>
      <c r="C524" s="119"/>
      <c r="D524" s="8" t="s">
        <v>593</v>
      </c>
      <c r="E524" s="23" t="s">
        <v>107</v>
      </c>
      <c r="F524" s="39">
        <v>1</v>
      </c>
      <c r="G524" s="17">
        <v>119</v>
      </c>
      <c r="H524" s="17">
        <f t="shared" si="114"/>
        <v>114.83499999999999</v>
      </c>
      <c r="I524" s="17">
        <f t="shared" si="112"/>
        <v>114.83499999999999</v>
      </c>
      <c r="J524" s="15">
        <v>0.41799999999999998</v>
      </c>
      <c r="K524" s="10">
        <f t="shared" si="115"/>
        <v>0.41799999999999998</v>
      </c>
      <c r="L524" s="88" t="s">
        <v>747</v>
      </c>
      <c r="M524" s="89">
        <v>62.3</v>
      </c>
      <c r="N524" s="17">
        <f t="shared" si="116"/>
        <v>85.849399999999989</v>
      </c>
      <c r="O524" s="17">
        <f t="shared" si="117"/>
        <v>35.88504919999999</v>
      </c>
      <c r="P524" s="17">
        <f t="shared" si="113"/>
        <v>35.88504919999999</v>
      </c>
      <c r="Q524" s="17">
        <f t="shared" si="118"/>
        <v>150.72004919999998</v>
      </c>
      <c r="R524" s="49"/>
      <c r="S524" s="12"/>
    </row>
    <row r="525" spans="2:19" ht="41.4" x14ac:dyDescent="0.25">
      <c r="B525" s="48">
        <f>IF(F525&lt;&gt;"",1+MAX($B$22:B524),"")</f>
        <v>279</v>
      </c>
      <c r="C525" s="119"/>
      <c r="D525" s="8" t="s">
        <v>601</v>
      </c>
      <c r="E525" s="23" t="s">
        <v>107</v>
      </c>
      <c r="F525" s="39">
        <f>1+1</f>
        <v>2</v>
      </c>
      <c r="G525" s="17">
        <v>172.5</v>
      </c>
      <c r="H525" s="17">
        <f t="shared" si="114"/>
        <v>166.46250000000001</v>
      </c>
      <c r="I525" s="17">
        <f t="shared" si="112"/>
        <v>332.92500000000001</v>
      </c>
      <c r="J525" s="15">
        <v>0.53</v>
      </c>
      <c r="K525" s="10">
        <f t="shared" si="115"/>
        <v>1.06</v>
      </c>
      <c r="L525" s="88" t="s">
        <v>747</v>
      </c>
      <c r="M525" s="89">
        <v>62.3</v>
      </c>
      <c r="N525" s="17">
        <f t="shared" si="116"/>
        <v>85.849399999999989</v>
      </c>
      <c r="O525" s="17">
        <f t="shared" si="117"/>
        <v>45.500181999999995</v>
      </c>
      <c r="P525" s="17">
        <f t="shared" si="113"/>
        <v>91.00036399999999</v>
      </c>
      <c r="Q525" s="17">
        <f t="shared" si="118"/>
        <v>423.925364</v>
      </c>
      <c r="R525" s="49"/>
      <c r="S525" s="12"/>
    </row>
    <row r="526" spans="2:19" ht="41.4" x14ac:dyDescent="0.25">
      <c r="B526" s="48">
        <f>IF(F526&lt;&gt;"",1+MAX($B$22:B525),"")</f>
        <v>280</v>
      </c>
      <c r="C526" s="119"/>
      <c r="D526" s="8" t="s">
        <v>602</v>
      </c>
      <c r="E526" s="23" t="s">
        <v>107</v>
      </c>
      <c r="F526" s="39">
        <v>1</v>
      </c>
      <c r="G526" s="17">
        <v>172.5</v>
      </c>
      <c r="H526" s="17">
        <f t="shared" si="114"/>
        <v>166.46250000000001</v>
      </c>
      <c r="I526" s="17">
        <f t="shared" si="112"/>
        <v>166.46250000000001</v>
      </c>
      <c r="J526" s="15">
        <v>0.53</v>
      </c>
      <c r="K526" s="10">
        <f t="shared" si="115"/>
        <v>0.53</v>
      </c>
      <c r="L526" s="88" t="s">
        <v>747</v>
      </c>
      <c r="M526" s="89">
        <v>62.3</v>
      </c>
      <c r="N526" s="17">
        <f t="shared" si="116"/>
        <v>85.849399999999989</v>
      </c>
      <c r="O526" s="17">
        <f t="shared" si="117"/>
        <v>45.500181999999995</v>
      </c>
      <c r="P526" s="17">
        <f t="shared" si="113"/>
        <v>45.500181999999995</v>
      </c>
      <c r="Q526" s="17">
        <f t="shared" si="118"/>
        <v>211.962682</v>
      </c>
      <c r="R526" s="49"/>
      <c r="S526" s="12"/>
    </row>
    <row r="527" spans="2:19" ht="41.4" x14ac:dyDescent="0.25">
      <c r="B527" s="48">
        <f>IF(F527&lt;&gt;"",1+MAX($B$22:B526),"")</f>
        <v>281</v>
      </c>
      <c r="C527" s="119"/>
      <c r="D527" s="8" t="s">
        <v>603</v>
      </c>
      <c r="E527" s="23" t="s">
        <v>107</v>
      </c>
      <c r="F527" s="39">
        <v>1</v>
      </c>
      <c r="G527" s="17">
        <v>172.5</v>
      </c>
      <c r="H527" s="17">
        <f t="shared" si="114"/>
        <v>166.46250000000001</v>
      </c>
      <c r="I527" s="17">
        <f t="shared" si="112"/>
        <v>166.46250000000001</v>
      </c>
      <c r="J527" s="15">
        <v>0.53</v>
      </c>
      <c r="K527" s="10">
        <f t="shared" si="115"/>
        <v>0.53</v>
      </c>
      <c r="L527" s="88" t="s">
        <v>747</v>
      </c>
      <c r="M527" s="89">
        <v>62.3</v>
      </c>
      <c r="N527" s="17">
        <f t="shared" si="116"/>
        <v>85.849399999999989</v>
      </c>
      <c r="O527" s="17">
        <f t="shared" si="117"/>
        <v>45.500181999999995</v>
      </c>
      <c r="P527" s="17">
        <f t="shared" si="113"/>
        <v>45.500181999999995</v>
      </c>
      <c r="Q527" s="17">
        <f t="shared" si="118"/>
        <v>211.962682</v>
      </c>
      <c r="R527" s="49"/>
      <c r="S527" s="12"/>
    </row>
    <row r="528" spans="2:19" ht="41.4" x14ac:dyDescent="0.25">
      <c r="B528" s="48">
        <f>IF(F528&lt;&gt;"",1+MAX($B$22:B527),"")</f>
        <v>282</v>
      </c>
      <c r="C528" s="119"/>
      <c r="D528" s="8" t="s">
        <v>604</v>
      </c>
      <c r="E528" s="23" t="s">
        <v>107</v>
      </c>
      <c r="F528" s="39">
        <f>1+1</f>
        <v>2</v>
      </c>
      <c r="G528" s="17">
        <v>177</v>
      </c>
      <c r="H528" s="17">
        <f t="shared" si="114"/>
        <v>170.80500000000001</v>
      </c>
      <c r="I528" s="17">
        <f t="shared" si="112"/>
        <v>341.61</v>
      </c>
      <c r="J528" s="15">
        <v>0.56999999999999995</v>
      </c>
      <c r="K528" s="10">
        <f t="shared" si="115"/>
        <v>1.1399999999999999</v>
      </c>
      <c r="L528" s="88" t="s">
        <v>747</v>
      </c>
      <c r="M528" s="89">
        <v>62.3</v>
      </c>
      <c r="N528" s="17">
        <f t="shared" si="116"/>
        <v>85.849399999999989</v>
      </c>
      <c r="O528" s="17">
        <f t="shared" si="117"/>
        <v>48.934157999999989</v>
      </c>
      <c r="P528" s="17">
        <f t="shared" si="113"/>
        <v>97.868315999999979</v>
      </c>
      <c r="Q528" s="17">
        <f t="shared" si="118"/>
        <v>439.47831600000001</v>
      </c>
      <c r="R528" s="49"/>
      <c r="S528" s="12"/>
    </row>
    <row r="529" spans="2:19" ht="41.4" x14ac:dyDescent="0.25">
      <c r="B529" s="48">
        <f>IF(F529&lt;&gt;"",1+MAX($B$22:B528),"")</f>
        <v>283</v>
      </c>
      <c r="C529" s="119"/>
      <c r="D529" s="8" t="s">
        <v>598</v>
      </c>
      <c r="E529" s="23" t="s">
        <v>107</v>
      </c>
      <c r="F529" s="39">
        <v>1</v>
      </c>
      <c r="G529" s="17">
        <v>172.5</v>
      </c>
      <c r="H529" s="17">
        <f t="shared" si="114"/>
        <v>166.46250000000001</v>
      </c>
      <c r="I529" s="17">
        <f t="shared" si="112"/>
        <v>166.46250000000001</v>
      </c>
      <c r="J529" s="15">
        <v>0.53</v>
      </c>
      <c r="K529" s="10">
        <f t="shared" si="115"/>
        <v>0.53</v>
      </c>
      <c r="L529" s="88" t="s">
        <v>747</v>
      </c>
      <c r="M529" s="89">
        <v>62.3</v>
      </c>
      <c r="N529" s="17">
        <f t="shared" si="116"/>
        <v>85.849399999999989</v>
      </c>
      <c r="O529" s="17">
        <f t="shared" si="117"/>
        <v>45.500181999999995</v>
      </c>
      <c r="P529" s="17">
        <f t="shared" si="113"/>
        <v>45.500181999999995</v>
      </c>
      <c r="Q529" s="17">
        <f t="shared" si="118"/>
        <v>211.962682</v>
      </c>
      <c r="R529" s="49"/>
      <c r="S529" s="12"/>
    </row>
    <row r="530" spans="2:19" ht="41.4" x14ac:dyDescent="0.25">
      <c r="B530" s="48">
        <f>IF(F530&lt;&gt;"",1+MAX($B$22:B529),"")</f>
        <v>284</v>
      </c>
      <c r="C530" s="119"/>
      <c r="D530" s="8" t="s">
        <v>605</v>
      </c>
      <c r="E530" s="23" t="s">
        <v>107</v>
      </c>
      <c r="F530" s="39">
        <f>1+1</f>
        <v>2</v>
      </c>
      <c r="G530" s="17">
        <v>177</v>
      </c>
      <c r="H530" s="17">
        <f t="shared" si="114"/>
        <v>170.80500000000001</v>
      </c>
      <c r="I530" s="17">
        <f t="shared" si="112"/>
        <v>341.61</v>
      </c>
      <c r="J530" s="15">
        <v>0.56999999999999995</v>
      </c>
      <c r="K530" s="10">
        <f t="shared" si="115"/>
        <v>1.1399999999999999</v>
      </c>
      <c r="L530" s="88" t="s">
        <v>747</v>
      </c>
      <c r="M530" s="89">
        <v>62.3</v>
      </c>
      <c r="N530" s="17">
        <f t="shared" si="116"/>
        <v>85.849399999999989</v>
      </c>
      <c r="O530" s="17">
        <f t="shared" si="117"/>
        <v>48.934157999999989</v>
      </c>
      <c r="P530" s="17">
        <f t="shared" si="113"/>
        <v>97.868315999999979</v>
      </c>
      <c r="Q530" s="17">
        <f t="shared" si="118"/>
        <v>439.47831600000001</v>
      </c>
      <c r="R530" s="49"/>
      <c r="S530" s="12"/>
    </row>
    <row r="531" spans="2:19" ht="41.4" x14ac:dyDescent="0.25">
      <c r="B531" s="48">
        <f>IF(F531&lt;&gt;"",1+MAX($B$22:B530),"")</f>
        <v>285</v>
      </c>
      <c r="C531" s="119"/>
      <c r="D531" s="8" t="s">
        <v>603</v>
      </c>
      <c r="E531" s="23" t="s">
        <v>107</v>
      </c>
      <c r="F531" s="39">
        <v>1</v>
      </c>
      <c r="G531" s="17">
        <v>172.5</v>
      </c>
      <c r="H531" s="17">
        <f t="shared" si="114"/>
        <v>166.46250000000001</v>
      </c>
      <c r="I531" s="17">
        <f t="shared" si="112"/>
        <v>166.46250000000001</v>
      </c>
      <c r="J531" s="15">
        <v>0.53</v>
      </c>
      <c r="K531" s="10">
        <f t="shared" si="115"/>
        <v>0.53</v>
      </c>
      <c r="L531" s="88" t="s">
        <v>747</v>
      </c>
      <c r="M531" s="89">
        <v>62.3</v>
      </c>
      <c r="N531" s="17">
        <f t="shared" si="116"/>
        <v>85.849399999999989</v>
      </c>
      <c r="O531" s="17">
        <f t="shared" si="117"/>
        <v>45.500181999999995</v>
      </c>
      <c r="P531" s="17">
        <f t="shared" si="113"/>
        <v>45.500181999999995</v>
      </c>
      <c r="Q531" s="17">
        <f t="shared" si="118"/>
        <v>211.962682</v>
      </c>
      <c r="R531" s="49"/>
      <c r="S531" s="12"/>
    </row>
    <row r="532" spans="2:19" ht="41.4" x14ac:dyDescent="0.25">
      <c r="B532" s="48">
        <f>IF(F532&lt;&gt;"",1+MAX($B$22:B531),"")</f>
        <v>286</v>
      </c>
      <c r="C532" s="119"/>
      <c r="D532" s="8" t="s">
        <v>606</v>
      </c>
      <c r="E532" s="23" t="s">
        <v>107</v>
      </c>
      <c r="F532" s="39">
        <v>1</v>
      </c>
      <c r="G532" s="17">
        <v>177</v>
      </c>
      <c r="H532" s="17">
        <f t="shared" si="114"/>
        <v>170.80500000000001</v>
      </c>
      <c r="I532" s="17">
        <f t="shared" si="112"/>
        <v>170.80500000000001</v>
      </c>
      <c r="J532" s="15">
        <v>0.56999999999999995</v>
      </c>
      <c r="K532" s="10">
        <f t="shared" si="115"/>
        <v>0.56999999999999995</v>
      </c>
      <c r="L532" s="88" t="s">
        <v>747</v>
      </c>
      <c r="M532" s="89">
        <v>62.3</v>
      </c>
      <c r="N532" s="17">
        <f t="shared" si="116"/>
        <v>85.849399999999989</v>
      </c>
      <c r="O532" s="17">
        <f t="shared" si="117"/>
        <v>48.934157999999989</v>
      </c>
      <c r="P532" s="17">
        <f t="shared" si="113"/>
        <v>48.934157999999989</v>
      </c>
      <c r="Q532" s="17">
        <f t="shared" si="118"/>
        <v>219.739158</v>
      </c>
      <c r="R532" s="49"/>
      <c r="S532" s="12"/>
    </row>
    <row r="533" spans="2:19" ht="41.4" x14ac:dyDescent="0.25">
      <c r="B533" s="48">
        <f>IF(F533&lt;&gt;"",1+MAX($B$22:B532),"")</f>
        <v>287</v>
      </c>
      <c r="C533" s="119"/>
      <c r="D533" s="8" t="s">
        <v>607</v>
      </c>
      <c r="E533" s="23" t="s">
        <v>107</v>
      </c>
      <c r="F533" s="39">
        <v>1</v>
      </c>
      <c r="G533" s="17">
        <v>177</v>
      </c>
      <c r="H533" s="17">
        <f t="shared" si="114"/>
        <v>170.80500000000001</v>
      </c>
      <c r="I533" s="17">
        <f t="shared" si="112"/>
        <v>170.80500000000001</v>
      </c>
      <c r="J533" s="15">
        <v>0.56999999999999995</v>
      </c>
      <c r="K533" s="10">
        <f t="shared" si="115"/>
        <v>0.56999999999999995</v>
      </c>
      <c r="L533" s="88" t="s">
        <v>747</v>
      </c>
      <c r="M533" s="89">
        <v>62.3</v>
      </c>
      <c r="N533" s="17">
        <f t="shared" si="116"/>
        <v>85.849399999999989</v>
      </c>
      <c r="O533" s="17">
        <f t="shared" si="117"/>
        <v>48.934157999999989</v>
      </c>
      <c r="P533" s="17">
        <f t="shared" si="113"/>
        <v>48.934157999999989</v>
      </c>
      <c r="Q533" s="17">
        <f t="shared" si="118"/>
        <v>219.739158</v>
      </c>
      <c r="R533" s="49"/>
      <c r="S533" s="12"/>
    </row>
    <row r="534" spans="2:19" ht="41.4" x14ac:dyDescent="0.25">
      <c r="B534" s="48">
        <f>IF(F534&lt;&gt;"",1+MAX($B$22:B533),"")</f>
        <v>288</v>
      </c>
      <c r="C534" s="119"/>
      <c r="D534" s="8" t="s">
        <v>605</v>
      </c>
      <c r="E534" s="23" t="s">
        <v>107</v>
      </c>
      <c r="F534" s="39">
        <v>1</v>
      </c>
      <c r="G534" s="17">
        <v>177</v>
      </c>
      <c r="H534" s="17">
        <f t="shared" si="114"/>
        <v>170.80500000000001</v>
      </c>
      <c r="I534" s="17">
        <f t="shared" si="112"/>
        <v>170.80500000000001</v>
      </c>
      <c r="J534" s="15">
        <v>0.56999999999999995</v>
      </c>
      <c r="K534" s="10">
        <f t="shared" si="115"/>
        <v>0.56999999999999995</v>
      </c>
      <c r="L534" s="88" t="s">
        <v>747</v>
      </c>
      <c r="M534" s="89">
        <v>62.3</v>
      </c>
      <c r="N534" s="17">
        <f t="shared" si="116"/>
        <v>85.849399999999989</v>
      </c>
      <c r="O534" s="17">
        <f t="shared" si="117"/>
        <v>48.934157999999989</v>
      </c>
      <c r="P534" s="17">
        <f t="shared" si="113"/>
        <v>48.934157999999989</v>
      </c>
      <c r="Q534" s="17">
        <f t="shared" si="118"/>
        <v>219.739158</v>
      </c>
      <c r="R534" s="49"/>
      <c r="S534" s="12"/>
    </row>
    <row r="535" spans="2:19" ht="41.4" x14ac:dyDescent="0.25">
      <c r="B535" s="48">
        <f>IF(F535&lt;&gt;"",1+MAX($B$22:B534),"")</f>
        <v>289</v>
      </c>
      <c r="C535" s="119"/>
      <c r="D535" s="8" t="s">
        <v>768</v>
      </c>
      <c r="E535" s="23" t="s">
        <v>107</v>
      </c>
      <c r="F535" s="39">
        <v>1</v>
      </c>
      <c r="G535" s="17">
        <v>177</v>
      </c>
      <c r="H535" s="17">
        <f t="shared" si="114"/>
        <v>170.80500000000001</v>
      </c>
      <c r="I535" s="17">
        <f t="shared" si="112"/>
        <v>170.80500000000001</v>
      </c>
      <c r="J535" s="15">
        <v>0.56999999999999995</v>
      </c>
      <c r="K535" s="10">
        <f t="shared" si="115"/>
        <v>0.56999999999999995</v>
      </c>
      <c r="L535" s="88" t="s">
        <v>747</v>
      </c>
      <c r="M535" s="89">
        <v>62.3</v>
      </c>
      <c r="N535" s="17">
        <f t="shared" si="116"/>
        <v>85.849399999999989</v>
      </c>
      <c r="O535" s="17">
        <f t="shared" si="117"/>
        <v>48.934157999999989</v>
      </c>
      <c r="P535" s="17">
        <f t="shared" si="113"/>
        <v>48.934157999999989</v>
      </c>
      <c r="Q535" s="17">
        <f t="shared" si="118"/>
        <v>219.739158</v>
      </c>
      <c r="R535" s="49"/>
      <c r="S535" s="12"/>
    </row>
    <row r="536" spans="2:19" ht="41.4" x14ac:dyDescent="0.25">
      <c r="B536" s="48">
        <f>IF(F536&lt;&gt;"",1+MAX($B$22:B535),"")</f>
        <v>290</v>
      </c>
      <c r="C536" s="119"/>
      <c r="D536" s="8" t="s">
        <v>609</v>
      </c>
      <c r="E536" s="23" t="s">
        <v>107</v>
      </c>
      <c r="F536" s="39">
        <f>1+1</f>
        <v>2</v>
      </c>
      <c r="G536" s="17">
        <v>195</v>
      </c>
      <c r="H536" s="17">
        <f t="shared" si="114"/>
        <v>188.17499999999998</v>
      </c>
      <c r="I536" s="17">
        <f t="shared" si="112"/>
        <v>376.34999999999997</v>
      </c>
      <c r="J536" s="15">
        <v>0.69799999999999995</v>
      </c>
      <c r="K536" s="10">
        <f t="shared" si="115"/>
        <v>1.3959999999999999</v>
      </c>
      <c r="L536" s="88" t="s">
        <v>747</v>
      </c>
      <c r="M536" s="89">
        <v>62.3</v>
      </c>
      <c r="N536" s="17">
        <f t="shared" si="116"/>
        <v>85.849399999999989</v>
      </c>
      <c r="O536" s="17">
        <f t="shared" si="117"/>
        <v>59.922881199999985</v>
      </c>
      <c r="P536" s="17">
        <f t="shared" si="113"/>
        <v>119.84576239999997</v>
      </c>
      <c r="Q536" s="17">
        <f t="shared" si="118"/>
        <v>496.19576239999992</v>
      </c>
      <c r="R536" s="49"/>
      <c r="S536" s="12"/>
    </row>
    <row r="537" spans="2:19" ht="41.4" x14ac:dyDescent="0.25">
      <c r="B537" s="48">
        <f>IF(F537&lt;&gt;"",1+MAX($B$22:B536),"")</f>
        <v>291</v>
      </c>
      <c r="C537" s="119"/>
      <c r="D537" s="8" t="s">
        <v>610</v>
      </c>
      <c r="E537" s="23" t="s">
        <v>107</v>
      </c>
      <c r="F537" s="39">
        <v>1</v>
      </c>
      <c r="G537" s="17">
        <v>195</v>
      </c>
      <c r="H537" s="17">
        <f t="shared" si="114"/>
        <v>188.17499999999998</v>
      </c>
      <c r="I537" s="17">
        <f t="shared" si="112"/>
        <v>188.17499999999998</v>
      </c>
      <c r="J537" s="15">
        <v>0.69799999999999995</v>
      </c>
      <c r="K537" s="10">
        <f t="shared" si="115"/>
        <v>0.69799999999999995</v>
      </c>
      <c r="L537" s="88" t="s">
        <v>747</v>
      </c>
      <c r="M537" s="89">
        <v>62.3</v>
      </c>
      <c r="N537" s="17">
        <f t="shared" si="116"/>
        <v>85.849399999999989</v>
      </c>
      <c r="O537" s="17">
        <f t="shared" si="117"/>
        <v>59.922881199999985</v>
      </c>
      <c r="P537" s="17">
        <f t="shared" si="113"/>
        <v>59.922881199999985</v>
      </c>
      <c r="Q537" s="17">
        <f t="shared" si="118"/>
        <v>248.09788119999996</v>
      </c>
      <c r="R537" s="49"/>
      <c r="S537" s="12"/>
    </row>
    <row r="538" spans="2:19" ht="41.4" x14ac:dyDescent="0.25">
      <c r="B538" s="48">
        <f>IF(F538&lt;&gt;"",1+MAX($B$22:B537),"")</f>
        <v>292</v>
      </c>
      <c r="C538" s="119"/>
      <c r="D538" s="8" t="s">
        <v>611</v>
      </c>
      <c r="E538" s="23" t="s">
        <v>107</v>
      </c>
      <c r="F538" s="39">
        <v>1</v>
      </c>
      <c r="G538" s="17">
        <v>195</v>
      </c>
      <c r="H538" s="17">
        <f t="shared" si="114"/>
        <v>188.17499999999998</v>
      </c>
      <c r="I538" s="17">
        <f t="shared" si="112"/>
        <v>188.17499999999998</v>
      </c>
      <c r="J538" s="15">
        <v>0.69799999999999995</v>
      </c>
      <c r="K538" s="10">
        <f t="shared" si="115"/>
        <v>0.69799999999999995</v>
      </c>
      <c r="L538" s="88" t="s">
        <v>747</v>
      </c>
      <c r="M538" s="89">
        <v>62.3</v>
      </c>
      <c r="N538" s="17">
        <f t="shared" si="116"/>
        <v>85.849399999999989</v>
      </c>
      <c r="O538" s="17">
        <f t="shared" si="117"/>
        <v>59.922881199999985</v>
      </c>
      <c r="P538" s="17">
        <f t="shared" si="113"/>
        <v>59.922881199999985</v>
      </c>
      <c r="Q538" s="17">
        <f t="shared" si="118"/>
        <v>248.09788119999996</v>
      </c>
      <c r="R538" s="49"/>
      <c r="S538" s="12"/>
    </row>
    <row r="539" spans="2:19" ht="41.4" x14ac:dyDescent="0.25">
      <c r="B539" s="48">
        <f>IF(F539&lt;&gt;"",1+MAX($B$22:B538),"")</f>
        <v>293</v>
      </c>
      <c r="C539" s="119"/>
      <c r="D539" s="8" t="s">
        <v>612</v>
      </c>
      <c r="E539" s="23" t="s">
        <v>107</v>
      </c>
      <c r="F539" s="39">
        <f>1+1</f>
        <v>2</v>
      </c>
      <c r="G539" s="17">
        <v>195</v>
      </c>
      <c r="H539" s="17">
        <f t="shared" si="114"/>
        <v>188.17499999999998</v>
      </c>
      <c r="I539" s="17">
        <f t="shared" si="112"/>
        <v>376.34999999999997</v>
      </c>
      <c r="J539" s="15">
        <v>0.69799999999999995</v>
      </c>
      <c r="K539" s="10">
        <f t="shared" si="115"/>
        <v>1.3959999999999999</v>
      </c>
      <c r="L539" s="88" t="s">
        <v>747</v>
      </c>
      <c r="M539" s="89">
        <v>62.3</v>
      </c>
      <c r="N539" s="17">
        <f t="shared" si="116"/>
        <v>85.849399999999989</v>
      </c>
      <c r="O539" s="17">
        <f t="shared" si="117"/>
        <v>59.922881199999985</v>
      </c>
      <c r="P539" s="17">
        <f t="shared" si="113"/>
        <v>119.84576239999997</v>
      </c>
      <c r="Q539" s="17">
        <f t="shared" si="118"/>
        <v>496.19576239999992</v>
      </c>
      <c r="R539" s="49"/>
      <c r="S539" s="12"/>
    </row>
    <row r="540" spans="2:19" ht="41.4" x14ac:dyDescent="0.25">
      <c r="B540" s="48">
        <f>IF(F540&lt;&gt;"",1+MAX($B$22:B539),"")</f>
        <v>294</v>
      </c>
      <c r="C540" s="119"/>
      <c r="D540" s="8" t="s">
        <v>610</v>
      </c>
      <c r="E540" s="23" t="s">
        <v>107</v>
      </c>
      <c r="F540" s="39">
        <v>1</v>
      </c>
      <c r="G540" s="17">
        <v>195</v>
      </c>
      <c r="H540" s="17">
        <f t="shared" si="114"/>
        <v>188.17499999999998</v>
      </c>
      <c r="I540" s="17">
        <f t="shared" si="112"/>
        <v>188.17499999999998</v>
      </c>
      <c r="J540" s="15">
        <v>0.69799999999999995</v>
      </c>
      <c r="K540" s="10">
        <f t="shared" si="115"/>
        <v>0.69799999999999995</v>
      </c>
      <c r="L540" s="88" t="s">
        <v>747</v>
      </c>
      <c r="M540" s="89">
        <v>62.3</v>
      </c>
      <c r="N540" s="17">
        <f t="shared" si="116"/>
        <v>85.849399999999989</v>
      </c>
      <c r="O540" s="17">
        <f t="shared" si="117"/>
        <v>59.922881199999985</v>
      </c>
      <c r="P540" s="17">
        <f t="shared" si="113"/>
        <v>59.922881199999985</v>
      </c>
      <c r="Q540" s="17">
        <f t="shared" si="118"/>
        <v>248.09788119999996</v>
      </c>
      <c r="R540" s="49"/>
      <c r="S540" s="12"/>
    </row>
    <row r="541" spans="2:19" ht="41.4" x14ac:dyDescent="0.25">
      <c r="B541" s="48">
        <f>IF(F541&lt;&gt;"",1+MAX($B$22:B540),"")</f>
        <v>295</v>
      </c>
      <c r="C541" s="119"/>
      <c r="D541" s="8" t="s">
        <v>613</v>
      </c>
      <c r="E541" s="23" t="s">
        <v>107</v>
      </c>
      <c r="F541" s="39">
        <f>1+1</f>
        <v>2</v>
      </c>
      <c r="G541" s="17">
        <v>207</v>
      </c>
      <c r="H541" s="17">
        <f t="shared" si="114"/>
        <v>199.755</v>
      </c>
      <c r="I541" s="17">
        <f t="shared" si="112"/>
        <v>399.51</v>
      </c>
      <c r="J541" s="15">
        <v>0.73</v>
      </c>
      <c r="K541" s="10">
        <f t="shared" si="115"/>
        <v>1.46</v>
      </c>
      <c r="L541" s="88" t="s">
        <v>747</v>
      </c>
      <c r="M541" s="89">
        <v>62.3</v>
      </c>
      <c r="N541" s="17">
        <f t="shared" si="116"/>
        <v>85.849399999999989</v>
      </c>
      <c r="O541" s="17">
        <f t="shared" si="117"/>
        <v>62.670061999999987</v>
      </c>
      <c r="P541" s="17">
        <f t="shared" si="113"/>
        <v>125.34012399999997</v>
      </c>
      <c r="Q541" s="17">
        <f t="shared" si="118"/>
        <v>524.85012399999994</v>
      </c>
      <c r="R541" s="49"/>
      <c r="S541" s="12"/>
    </row>
    <row r="542" spans="2:19" ht="41.4" x14ac:dyDescent="0.25">
      <c r="B542" s="48">
        <f>IF(F542&lt;&gt;"",1+MAX($B$22:B541),"")</f>
        <v>296</v>
      </c>
      <c r="C542" s="119"/>
      <c r="D542" s="8" t="s">
        <v>614</v>
      </c>
      <c r="E542" s="23" t="s">
        <v>107</v>
      </c>
      <c r="F542" s="39">
        <f>1+1</f>
        <v>2</v>
      </c>
      <c r="G542" s="17">
        <v>207</v>
      </c>
      <c r="H542" s="17">
        <f t="shared" si="114"/>
        <v>199.755</v>
      </c>
      <c r="I542" s="17">
        <f t="shared" si="112"/>
        <v>399.51</v>
      </c>
      <c r="J542" s="15">
        <v>0.73</v>
      </c>
      <c r="K542" s="10">
        <f t="shared" si="115"/>
        <v>1.46</v>
      </c>
      <c r="L542" s="88" t="s">
        <v>747</v>
      </c>
      <c r="M542" s="89">
        <v>62.3</v>
      </c>
      <c r="N542" s="17">
        <f t="shared" si="116"/>
        <v>85.849399999999989</v>
      </c>
      <c r="O542" s="17">
        <f t="shared" si="117"/>
        <v>62.670061999999987</v>
      </c>
      <c r="P542" s="17">
        <f t="shared" si="113"/>
        <v>125.34012399999997</v>
      </c>
      <c r="Q542" s="17">
        <f t="shared" si="118"/>
        <v>524.85012399999994</v>
      </c>
      <c r="R542" s="49"/>
      <c r="S542" s="12"/>
    </row>
    <row r="543" spans="2:19" ht="41.4" x14ac:dyDescent="0.25">
      <c r="B543" s="48">
        <f>IF(F543&lt;&gt;"",1+MAX($B$22:B542),"")</f>
        <v>297</v>
      </c>
      <c r="C543" s="119"/>
      <c r="D543" s="8" t="s">
        <v>615</v>
      </c>
      <c r="E543" s="23" t="s">
        <v>107</v>
      </c>
      <c r="F543" s="39">
        <v>1</v>
      </c>
      <c r="G543" s="17">
        <v>207</v>
      </c>
      <c r="H543" s="17">
        <f t="shared" si="114"/>
        <v>199.755</v>
      </c>
      <c r="I543" s="17">
        <f t="shared" si="112"/>
        <v>199.755</v>
      </c>
      <c r="J543" s="15">
        <v>0.73</v>
      </c>
      <c r="K543" s="10">
        <f t="shared" si="115"/>
        <v>0.73</v>
      </c>
      <c r="L543" s="88" t="s">
        <v>747</v>
      </c>
      <c r="M543" s="89">
        <v>62.3</v>
      </c>
      <c r="N543" s="17">
        <f t="shared" si="116"/>
        <v>85.849399999999989</v>
      </c>
      <c r="O543" s="17">
        <f t="shared" si="117"/>
        <v>62.670061999999987</v>
      </c>
      <c r="P543" s="17">
        <f t="shared" si="113"/>
        <v>62.670061999999987</v>
      </c>
      <c r="Q543" s="17">
        <f t="shared" si="118"/>
        <v>262.42506199999997</v>
      </c>
      <c r="R543" s="49"/>
      <c r="S543" s="12"/>
    </row>
    <row r="544" spans="2:19" ht="41.4" x14ac:dyDescent="0.25">
      <c r="B544" s="48">
        <f>IF(F544&lt;&gt;"",1+MAX($B$22:B543),"")</f>
        <v>298</v>
      </c>
      <c r="C544" s="119"/>
      <c r="D544" s="8" t="s">
        <v>616</v>
      </c>
      <c r="E544" s="23" t="s">
        <v>107</v>
      </c>
      <c r="F544" s="39">
        <f>1+1+1+1+1</f>
        <v>5</v>
      </c>
      <c r="G544" s="17">
        <v>310</v>
      </c>
      <c r="H544" s="17">
        <f t="shared" si="114"/>
        <v>299.14999999999998</v>
      </c>
      <c r="I544" s="17">
        <f t="shared" si="112"/>
        <v>1495.75</v>
      </c>
      <c r="J544" s="15">
        <v>0.92500000000000004</v>
      </c>
      <c r="K544" s="10">
        <f t="shared" si="115"/>
        <v>4.625</v>
      </c>
      <c r="L544" s="88" t="s">
        <v>747</v>
      </c>
      <c r="M544" s="89">
        <v>62.3</v>
      </c>
      <c r="N544" s="17">
        <f t="shared" si="116"/>
        <v>85.849399999999989</v>
      </c>
      <c r="O544" s="17">
        <f t="shared" si="117"/>
        <v>79.41069499999999</v>
      </c>
      <c r="P544" s="17">
        <f t="shared" si="113"/>
        <v>397.05347499999993</v>
      </c>
      <c r="Q544" s="17">
        <f t="shared" si="118"/>
        <v>1892.8034749999999</v>
      </c>
      <c r="R544" s="49"/>
      <c r="S544" s="12"/>
    </row>
    <row r="545" spans="2:19" ht="41.4" x14ac:dyDescent="0.25">
      <c r="B545" s="48">
        <f>IF(F545&lt;&gt;"",1+MAX($B$22:B544),"")</f>
        <v>299</v>
      </c>
      <c r="C545" s="119"/>
      <c r="D545" s="8" t="s">
        <v>617</v>
      </c>
      <c r="E545" s="23" t="s">
        <v>107</v>
      </c>
      <c r="F545" s="39">
        <f>1+1+1+1+1</f>
        <v>5</v>
      </c>
      <c r="G545" s="17">
        <v>310</v>
      </c>
      <c r="H545" s="17">
        <f t="shared" si="114"/>
        <v>299.14999999999998</v>
      </c>
      <c r="I545" s="17">
        <f t="shared" si="112"/>
        <v>1495.75</v>
      </c>
      <c r="J545" s="15">
        <v>0.92500000000000004</v>
      </c>
      <c r="K545" s="10">
        <f t="shared" si="115"/>
        <v>4.625</v>
      </c>
      <c r="L545" s="88" t="s">
        <v>747</v>
      </c>
      <c r="M545" s="89">
        <v>62.3</v>
      </c>
      <c r="N545" s="17">
        <f t="shared" si="116"/>
        <v>85.849399999999989</v>
      </c>
      <c r="O545" s="17">
        <f t="shared" si="117"/>
        <v>79.41069499999999</v>
      </c>
      <c r="P545" s="17">
        <f t="shared" si="113"/>
        <v>397.05347499999993</v>
      </c>
      <c r="Q545" s="17">
        <f t="shared" si="118"/>
        <v>1892.8034749999999</v>
      </c>
      <c r="R545" s="49"/>
      <c r="S545" s="12"/>
    </row>
    <row r="546" spans="2:19" ht="41.4" x14ac:dyDescent="0.25">
      <c r="B546" s="48">
        <f>IF(F546&lt;&gt;"",1+MAX($B$22:B545),"")</f>
        <v>300</v>
      </c>
      <c r="C546" s="119"/>
      <c r="D546" s="8" t="s">
        <v>618</v>
      </c>
      <c r="E546" s="23" t="s">
        <v>107</v>
      </c>
      <c r="F546" s="39">
        <f>1+1</f>
        <v>2</v>
      </c>
      <c r="G546" s="17">
        <v>119</v>
      </c>
      <c r="H546" s="17">
        <f t="shared" si="114"/>
        <v>114.83499999999999</v>
      </c>
      <c r="I546" s="17">
        <f t="shared" si="112"/>
        <v>229.67</v>
      </c>
      <c r="J546" s="15">
        <v>0.41799999999999998</v>
      </c>
      <c r="K546" s="10">
        <f t="shared" si="115"/>
        <v>0.83599999999999997</v>
      </c>
      <c r="L546" s="88" t="s">
        <v>747</v>
      </c>
      <c r="M546" s="89">
        <v>62.3</v>
      </c>
      <c r="N546" s="17">
        <f t="shared" si="116"/>
        <v>85.849399999999989</v>
      </c>
      <c r="O546" s="17">
        <f t="shared" si="117"/>
        <v>35.88504919999999</v>
      </c>
      <c r="P546" s="17">
        <f t="shared" si="113"/>
        <v>71.770098399999981</v>
      </c>
      <c r="Q546" s="17">
        <f t="shared" si="118"/>
        <v>301.44009839999995</v>
      </c>
      <c r="R546" s="49"/>
      <c r="S546" s="12"/>
    </row>
    <row r="547" spans="2:19" ht="41.4" x14ac:dyDescent="0.25">
      <c r="B547" s="48">
        <f>IF(F547&lt;&gt;"",1+MAX($B$22:B546),"")</f>
        <v>301</v>
      </c>
      <c r="C547" s="119"/>
      <c r="D547" s="8" t="s">
        <v>619</v>
      </c>
      <c r="E547" s="23" t="s">
        <v>107</v>
      </c>
      <c r="F547" s="39">
        <v>1</v>
      </c>
      <c r="G547" s="17">
        <v>166</v>
      </c>
      <c r="H547" s="17">
        <f t="shared" si="114"/>
        <v>160.19</v>
      </c>
      <c r="I547" s="17">
        <f t="shared" si="112"/>
        <v>160.19</v>
      </c>
      <c r="J547" s="15">
        <v>0.498</v>
      </c>
      <c r="K547" s="10">
        <f t="shared" ref="K547:K610" si="119">F547*J547</f>
        <v>0.498</v>
      </c>
      <c r="L547" s="88" t="s">
        <v>747</v>
      </c>
      <c r="M547" s="89">
        <v>62.3</v>
      </c>
      <c r="N547" s="17">
        <f t="shared" si="116"/>
        <v>85.849399999999989</v>
      </c>
      <c r="O547" s="17">
        <f t="shared" ref="O547:O610" si="120">J547*N547</f>
        <v>42.753001199999993</v>
      </c>
      <c r="P547" s="17">
        <f t="shared" si="113"/>
        <v>42.753001199999993</v>
      </c>
      <c r="Q547" s="17">
        <f t="shared" ref="Q547:Q610" si="121">I547+P547</f>
        <v>202.9430012</v>
      </c>
      <c r="R547" s="49"/>
      <c r="S547" s="12"/>
    </row>
    <row r="548" spans="2:19" ht="41.4" x14ac:dyDescent="0.25">
      <c r="B548" s="48">
        <f>IF(F548&lt;&gt;"",1+MAX($B$22:B547),"")</f>
        <v>302</v>
      </c>
      <c r="C548" s="119"/>
      <c r="D548" s="8" t="s">
        <v>620</v>
      </c>
      <c r="E548" s="23" t="s">
        <v>107</v>
      </c>
      <c r="F548" s="39">
        <v>1</v>
      </c>
      <c r="G548" s="17">
        <v>119</v>
      </c>
      <c r="H548" s="17">
        <f t="shared" si="114"/>
        <v>114.83499999999999</v>
      </c>
      <c r="I548" s="17">
        <f t="shared" si="112"/>
        <v>114.83499999999999</v>
      </c>
      <c r="J548" s="15">
        <v>0.41799999999999998</v>
      </c>
      <c r="K548" s="10">
        <f t="shared" si="119"/>
        <v>0.41799999999999998</v>
      </c>
      <c r="L548" s="88" t="s">
        <v>747</v>
      </c>
      <c r="M548" s="89">
        <v>62.3</v>
      </c>
      <c r="N548" s="17">
        <f t="shared" si="116"/>
        <v>85.849399999999989</v>
      </c>
      <c r="O548" s="17">
        <f t="shared" si="120"/>
        <v>35.88504919999999</v>
      </c>
      <c r="P548" s="17">
        <f t="shared" si="113"/>
        <v>35.88504919999999</v>
      </c>
      <c r="Q548" s="17">
        <f t="shared" si="121"/>
        <v>150.72004919999998</v>
      </c>
      <c r="R548" s="49"/>
      <c r="S548" s="12"/>
    </row>
    <row r="549" spans="2:19" ht="41.4" x14ac:dyDescent="0.25">
      <c r="B549" s="48">
        <f>IF(F549&lt;&gt;"",1+MAX($B$22:B548),"")</f>
        <v>303</v>
      </c>
      <c r="C549" s="119"/>
      <c r="D549" s="8" t="s">
        <v>621</v>
      </c>
      <c r="E549" s="23" t="s">
        <v>107</v>
      </c>
      <c r="F549" s="39">
        <v>1</v>
      </c>
      <c r="G549" s="17">
        <v>166</v>
      </c>
      <c r="H549" s="17">
        <f t="shared" si="114"/>
        <v>160.19</v>
      </c>
      <c r="I549" s="17">
        <f t="shared" si="112"/>
        <v>160.19</v>
      </c>
      <c r="J549" s="15">
        <v>0.498</v>
      </c>
      <c r="K549" s="10">
        <f t="shared" si="119"/>
        <v>0.498</v>
      </c>
      <c r="L549" s="88" t="s">
        <v>747</v>
      </c>
      <c r="M549" s="89">
        <v>62.3</v>
      </c>
      <c r="N549" s="17">
        <f t="shared" si="116"/>
        <v>85.849399999999989</v>
      </c>
      <c r="O549" s="17">
        <f t="shared" si="120"/>
        <v>42.753001199999993</v>
      </c>
      <c r="P549" s="17">
        <f t="shared" si="113"/>
        <v>42.753001199999993</v>
      </c>
      <c r="Q549" s="17">
        <f t="shared" si="121"/>
        <v>202.9430012</v>
      </c>
      <c r="R549" s="49"/>
      <c r="S549" s="12"/>
    </row>
    <row r="550" spans="2:19" ht="41.4" x14ac:dyDescent="0.25">
      <c r="B550" s="48">
        <f>IF(F550&lt;&gt;"",1+MAX($B$22:B549),"")</f>
        <v>304</v>
      </c>
      <c r="C550" s="119"/>
      <c r="D550" s="8" t="s">
        <v>619</v>
      </c>
      <c r="E550" s="23" t="s">
        <v>107</v>
      </c>
      <c r="F550" s="39">
        <v>1</v>
      </c>
      <c r="G550" s="17">
        <v>166</v>
      </c>
      <c r="H550" s="17">
        <f t="shared" si="114"/>
        <v>160.19</v>
      </c>
      <c r="I550" s="17">
        <f t="shared" si="112"/>
        <v>160.19</v>
      </c>
      <c r="J550" s="15">
        <v>0.498</v>
      </c>
      <c r="K550" s="10">
        <f t="shared" si="119"/>
        <v>0.498</v>
      </c>
      <c r="L550" s="88" t="s">
        <v>747</v>
      </c>
      <c r="M550" s="89">
        <v>62.3</v>
      </c>
      <c r="N550" s="17">
        <f t="shared" si="116"/>
        <v>85.849399999999989</v>
      </c>
      <c r="O550" s="17">
        <f t="shared" si="120"/>
        <v>42.753001199999993</v>
      </c>
      <c r="P550" s="17">
        <f t="shared" si="113"/>
        <v>42.753001199999993</v>
      </c>
      <c r="Q550" s="17">
        <f t="shared" si="121"/>
        <v>202.9430012</v>
      </c>
      <c r="R550" s="49"/>
      <c r="S550" s="12"/>
    </row>
    <row r="551" spans="2:19" ht="41.4" x14ac:dyDescent="0.25">
      <c r="B551" s="48">
        <f>IF(F551&lt;&gt;"",1+MAX($B$22:B550),"")</f>
        <v>305</v>
      </c>
      <c r="C551" s="119"/>
      <c r="D551" s="8" t="s">
        <v>622</v>
      </c>
      <c r="E551" s="23" t="s">
        <v>107</v>
      </c>
      <c r="F551" s="39">
        <v>1</v>
      </c>
      <c r="G551" s="17">
        <v>119</v>
      </c>
      <c r="H551" s="17">
        <f t="shared" ref="H551:H615" si="122">G551*$T$2</f>
        <v>114.83499999999999</v>
      </c>
      <c r="I551" s="17">
        <f t="shared" si="112"/>
        <v>114.83499999999999</v>
      </c>
      <c r="J551" s="15">
        <v>0.41799999999999998</v>
      </c>
      <c r="K551" s="10">
        <f t="shared" si="119"/>
        <v>0.41799999999999998</v>
      </c>
      <c r="L551" s="88" t="s">
        <v>747</v>
      </c>
      <c r="M551" s="89">
        <v>62.3</v>
      </c>
      <c r="N551" s="17">
        <f t="shared" ref="N551:N615" si="123">M551*$U$2</f>
        <v>85.849399999999989</v>
      </c>
      <c r="O551" s="17">
        <f t="shared" si="120"/>
        <v>35.88504919999999</v>
      </c>
      <c r="P551" s="17">
        <f t="shared" si="113"/>
        <v>35.88504919999999</v>
      </c>
      <c r="Q551" s="17">
        <f t="shared" si="121"/>
        <v>150.72004919999998</v>
      </c>
      <c r="R551" s="49"/>
      <c r="S551" s="12"/>
    </row>
    <row r="552" spans="2:19" ht="41.4" x14ac:dyDescent="0.25">
      <c r="B552" s="48">
        <f>IF(F552&lt;&gt;"",1+MAX($B$22:B551),"")</f>
        <v>306</v>
      </c>
      <c r="C552" s="119"/>
      <c r="D552" s="8" t="s">
        <v>623</v>
      </c>
      <c r="E552" s="23" t="s">
        <v>107</v>
      </c>
      <c r="F552" s="39">
        <f>1+1</f>
        <v>2</v>
      </c>
      <c r="G552" s="17">
        <v>119</v>
      </c>
      <c r="H552" s="17">
        <f t="shared" si="122"/>
        <v>114.83499999999999</v>
      </c>
      <c r="I552" s="17">
        <f t="shared" si="112"/>
        <v>229.67</v>
      </c>
      <c r="J552" s="15">
        <v>0.41799999999999998</v>
      </c>
      <c r="K552" s="10">
        <f t="shared" si="119"/>
        <v>0.83599999999999997</v>
      </c>
      <c r="L552" s="88" t="s">
        <v>747</v>
      </c>
      <c r="M552" s="89">
        <v>62.3</v>
      </c>
      <c r="N552" s="17">
        <f t="shared" si="123"/>
        <v>85.849399999999989</v>
      </c>
      <c r="O552" s="17">
        <f t="shared" si="120"/>
        <v>35.88504919999999</v>
      </c>
      <c r="P552" s="17">
        <f t="shared" si="113"/>
        <v>71.770098399999981</v>
      </c>
      <c r="Q552" s="17">
        <f t="shared" si="121"/>
        <v>301.44009839999995</v>
      </c>
      <c r="R552" s="49"/>
      <c r="S552" s="12"/>
    </row>
    <row r="553" spans="2:19" ht="41.4" x14ac:dyDescent="0.25">
      <c r="B553" s="48">
        <f>IF(F553&lt;&gt;"",1+MAX($B$22:B552),"")</f>
        <v>307</v>
      </c>
      <c r="C553" s="119"/>
      <c r="D553" s="8" t="s">
        <v>622</v>
      </c>
      <c r="E553" s="23" t="s">
        <v>107</v>
      </c>
      <c r="F553" s="39">
        <v>1</v>
      </c>
      <c r="G553" s="17">
        <v>119</v>
      </c>
      <c r="H553" s="17">
        <f t="shared" si="122"/>
        <v>114.83499999999999</v>
      </c>
      <c r="I553" s="17">
        <f t="shared" si="112"/>
        <v>114.83499999999999</v>
      </c>
      <c r="J553" s="15">
        <v>0.41799999999999998</v>
      </c>
      <c r="K553" s="10">
        <f t="shared" si="119"/>
        <v>0.41799999999999998</v>
      </c>
      <c r="L553" s="88" t="s">
        <v>747</v>
      </c>
      <c r="M553" s="89">
        <v>62.3</v>
      </c>
      <c r="N553" s="17">
        <f t="shared" si="123"/>
        <v>85.849399999999989</v>
      </c>
      <c r="O553" s="17">
        <f t="shared" si="120"/>
        <v>35.88504919999999</v>
      </c>
      <c r="P553" s="17">
        <f t="shared" si="113"/>
        <v>35.88504919999999</v>
      </c>
      <c r="Q553" s="17">
        <f t="shared" si="121"/>
        <v>150.72004919999998</v>
      </c>
      <c r="R553" s="49"/>
      <c r="S553" s="12"/>
    </row>
    <row r="554" spans="2:19" ht="41.4" x14ac:dyDescent="0.25">
      <c r="B554" s="48">
        <f>IF(F554&lt;&gt;"",1+MAX($B$22:B553),"")</f>
        <v>308</v>
      </c>
      <c r="C554" s="119"/>
      <c r="D554" s="8" t="s">
        <v>624</v>
      </c>
      <c r="E554" s="23" t="s">
        <v>107</v>
      </c>
      <c r="F554" s="39">
        <f>1+1</f>
        <v>2</v>
      </c>
      <c r="G554" s="17">
        <v>166</v>
      </c>
      <c r="H554" s="17">
        <f t="shared" si="122"/>
        <v>160.19</v>
      </c>
      <c r="I554" s="17">
        <f t="shared" si="112"/>
        <v>320.38</v>
      </c>
      <c r="J554" s="15">
        <v>0.498</v>
      </c>
      <c r="K554" s="10">
        <f t="shared" si="119"/>
        <v>0.996</v>
      </c>
      <c r="L554" s="88" t="s">
        <v>747</v>
      </c>
      <c r="M554" s="89">
        <v>62.3</v>
      </c>
      <c r="N554" s="17">
        <f t="shared" si="123"/>
        <v>85.849399999999989</v>
      </c>
      <c r="O554" s="17">
        <f t="shared" si="120"/>
        <v>42.753001199999993</v>
      </c>
      <c r="P554" s="17">
        <f t="shared" si="113"/>
        <v>85.506002399999986</v>
      </c>
      <c r="Q554" s="17">
        <f t="shared" si="121"/>
        <v>405.8860024</v>
      </c>
      <c r="R554" s="49"/>
      <c r="S554" s="12"/>
    </row>
    <row r="555" spans="2:19" ht="41.4" x14ac:dyDescent="0.25">
      <c r="B555" s="48">
        <f>IF(F555&lt;&gt;"",1+MAX($B$22:B554),"")</f>
        <v>309</v>
      </c>
      <c r="C555" s="119"/>
      <c r="D555" s="8" t="s">
        <v>625</v>
      </c>
      <c r="E555" s="23" t="s">
        <v>107</v>
      </c>
      <c r="F555" s="39">
        <v>1</v>
      </c>
      <c r="G555" s="17">
        <v>166</v>
      </c>
      <c r="H555" s="17">
        <f t="shared" si="122"/>
        <v>160.19</v>
      </c>
      <c r="I555" s="17">
        <f t="shared" si="112"/>
        <v>160.19</v>
      </c>
      <c r="J555" s="15">
        <v>0.498</v>
      </c>
      <c r="K555" s="10">
        <f t="shared" si="119"/>
        <v>0.498</v>
      </c>
      <c r="L555" s="88" t="s">
        <v>747</v>
      </c>
      <c r="M555" s="89">
        <v>62.3</v>
      </c>
      <c r="N555" s="17">
        <f t="shared" si="123"/>
        <v>85.849399999999989</v>
      </c>
      <c r="O555" s="17">
        <f t="shared" si="120"/>
        <v>42.753001199999993</v>
      </c>
      <c r="P555" s="17">
        <f t="shared" si="113"/>
        <v>42.753001199999993</v>
      </c>
      <c r="Q555" s="17">
        <f t="shared" si="121"/>
        <v>202.9430012</v>
      </c>
      <c r="R555" s="49"/>
      <c r="S555" s="12"/>
    </row>
    <row r="556" spans="2:19" ht="41.4" x14ac:dyDescent="0.25">
      <c r="B556" s="48">
        <f>IF(F556&lt;&gt;"",1+MAX($B$22:B555),"")</f>
        <v>310</v>
      </c>
      <c r="C556" s="119"/>
      <c r="D556" s="8" t="s">
        <v>626</v>
      </c>
      <c r="E556" s="23" t="s">
        <v>107</v>
      </c>
      <c r="F556" s="39">
        <v>1</v>
      </c>
      <c r="G556" s="17">
        <v>119</v>
      </c>
      <c r="H556" s="17">
        <f t="shared" si="122"/>
        <v>114.83499999999999</v>
      </c>
      <c r="I556" s="17">
        <f t="shared" si="112"/>
        <v>114.83499999999999</v>
      </c>
      <c r="J556" s="15">
        <v>0.41799999999999998</v>
      </c>
      <c r="K556" s="10">
        <f t="shared" si="119"/>
        <v>0.41799999999999998</v>
      </c>
      <c r="L556" s="88" t="s">
        <v>747</v>
      </c>
      <c r="M556" s="89">
        <v>62.3</v>
      </c>
      <c r="N556" s="17">
        <f t="shared" si="123"/>
        <v>85.849399999999989</v>
      </c>
      <c r="O556" s="17">
        <f t="shared" si="120"/>
        <v>35.88504919999999</v>
      </c>
      <c r="P556" s="17">
        <f t="shared" si="113"/>
        <v>35.88504919999999</v>
      </c>
      <c r="Q556" s="17">
        <f t="shared" si="121"/>
        <v>150.72004919999998</v>
      </c>
      <c r="R556" s="49"/>
      <c r="S556" s="12"/>
    </row>
    <row r="557" spans="2:19" ht="41.4" x14ac:dyDescent="0.25">
      <c r="B557" s="48">
        <f>IF(F557&lt;&gt;"",1+MAX($B$22:B556),"")</f>
        <v>311</v>
      </c>
      <c r="C557" s="119"/>
      <c r="D557" s="8" t="s">
        <v>627</v>
      </c>
      <c r="E557" s="23" t="s">
        <v>107</v>
      </c>
      <c r="F557" s="39">
        <f>1+1</f>
        <v>2</v>
      </c>
      <c r="G557" s="17">
        <v>119</v>
      </c>
      <c r="H557" s="17">
        <f t="shared" si="122"/>
        <v>114.83499999999999</v>
      </c>
      <c r="I557" s="17">
        <f t="shared" si="112"/>
        <v>229.67</v>
      </c>
      <c r="J557" s="15">
        <v>0.41799999999999998</v>
      </c>
      <c r="K557" s="10">
        <f t="shared" si="119"/>
        <v>0.83599999999999997</v>
      </c>
      <c r="L557" s="88" t="s">
        <v>747</v>
      </c>
      <c r="M557" s="89">
        <v>62.3</v>
      </c>
      <c r="N557" s="17">
        <f t="shared" si="123"/>
        <v>85.849399999999989</v>
      </c>
      <c r="O557" s="17">
        <f t="shared" si="120"/>
        <v>35.88504919999999</v>
      </c>
      <c r="P557" s="17">
        <f t="shared" si="113"/>
        <v>71.770098399999981</v>
      </c>
      <c r="Q557" s="17">
        <f t="shared" si="121"/>
        <v>301.44009839999995</v>
      </c>
      <c r="R557" s="49"/>
      <c r="S557" s="12"/>
    </row>
    <row r="558" spans="2:19" ht="41.4" x14ac:dyDescent="0.25">
      <c r="B558" s="48">
        <f>IF(F558&lt;&gt;"",1+MAX($B$22:B557),"")</f>
        <v>312</v>
      </c>
      <c r="C558" s="119"/>
      <c r="D558" s="8" t="s">
        <v>628</v>
      </c>
      <c r="E558" s="23" t="s">
        <v>107</v>
      </c>
      <c r="F558" s="39">
        <v>1</v>
      </c>
      <c r="G558" s="17">
        <v>119</v>
      </c>
      <c r="H558" s="17">
        <f t="shared" si="122"/>
        <v>114.83499999999999</v>
      </c>
      <c r="I558" s="17">
        <f t="shared" si="112"/>
        <v>114.83499999999999</v>
      </c>
      <c r="J558" s="15">
        <v>0.41799999999999998</v>
      </c>
      <c r="K558" s="10">
        <f t="shared" si="119"/>
        <v>0.41799999999999998</v>
      </c>
      <c r="L558" s="88" t="s">
        <v>747</v>
      </c>
      <c r="M558" s="89">
        <v>62.3</v>
      </c>
      <c r="N558" s="17">
        <f t="shared" si="123"/>
        <v>85.849399999999989</v>
      </c>
      <c r="O558" s="17">
        <f t="shared" si="120"/>
        <v>35.88504919999999</v>
      </c>
      <c r="P558" s="17">
        <f t="shared" si="113"/>
        <v>35.88504919999999</v>
      </c>
      <c r="Q558" s="17">
        <f t="shared" si="121"/>
        <v>150.72004919999998</v>
      </c>
      <c r="R558" s="49"/>
      <c r="S558" s="12"/>
    </row>
    <row r="559" spans="2:19" ht="41.4" x14ac:dyDescent="0.25">
      <c r="B559" s="48">
        <f>IF(F559&lt;&gt;"",1+MAX($B$22:B558),"")</f>
        <v>313</v>
      </c>
      <c r="C559" s="119"/>
      <c r="D559" s="8" t="s">
        <v>629</v>
      </c>
      <c r="E559" s="23" t="s">
        <v>107</v>
      </c>
      <c r="F559" s="39">
        <v>1</v>
      </c>
      <c r="G559" s="17"/>
      <c r="H559" s="17">
        <f t="shared" si="122"/>
        <v>0</v>
      </c>
      <c r="I559" s="17">
        <f t="shared" si="112"/>
        <v>0</v>
      </c>
      <c r="J559" s="15"/>
      <c r="K559" s="10">
        <f t="shared" si="119"/>
        <v>0</v>
      </c>
      <c r="L559" s="10"/>
      <c r="M559" s="17"/>
      <c r="N559" s="17">
        <f t="shared" si="123"/>
        <v>0</v>
      </c>
      <c r="O559" s="17">
        <f t="shared" si="120"/>
        <v>0</v>
      </c>
      <c r="P559" s="17">
        <f t="shared" si="113"/>
        <v>0</v>
      </c>
      <c r="Q559" s="17">
        <f t="shared" si="121"/>
        <v>0</v>
      </c>
      <c r="R559" s="49"/>
      <c r="S559" s="12"/>
    </row>
    <row r="560" spans="2:19" ht="41.4" x14ac:dyDescent="0.25">
      <c r="B560" s="48">
        <f>IF(F560&lt;&gt;"",1+MAX($B$22:B559),"")</f>
        <v>314</v>
      </c>
      <c r="C560" s="119"/>
      <c r="D560" s="8" t="s">
        <v>630</v>
      </c>
      <c r="E560" s="23" t="s">
        <v>107</v>
      </c>
      <c r="F560" s="39">
        <v>1</v>
      </c>
      <c r="G560" s="17">
        <v>166</v>
      </c>
      <c r="H560" s="17">
        <f t="shared" si="122"/>
        <v>160.19</v>
      </c>
      <c r="I560" s="17">
        <f t="shared" si="112"/>
        <v>160.19</v>
      </c>
      <c r="J560" s="15">
        <v>0.498</v>
      </c>
      <c r="K560" s="10">
        <f t="shared" si="119"/>
        <v>0.498</v>
      </c>
      <c r="L560" s="88" t="s">
        <v>747</v>
      </c>
      <c r="M560" s="89">
        <v>62.3</v>
      </c>
      <c r="N560" s="17">
        <f t="shared" si="123"/>
        <v>85.849399999999989</v>
      </c>
      <c r="O560" s="17">
        <f t="shared" si="120"/>
        <v>42.753001199999993</v>
      </c>
      <c r="P560" s="17">
        <f t="shared" si="113"/>
        <v>42.753001199999993</v>
      </c>
      <c r="Q560" s="17">
        <f t="shared" si="121"/>
        <v>202.9430012</v>
      </c>
      <c r="R560" s="49"/>
      <c r="S560" s="12"/>
    </row>
    <row r="561" spans="2:19" ht="41.4" x14ac:dyDescent="0.25">
      <c r="B561" s="48">
        <f>IF(F561&lt;&gt;"",1+MAX($B$22:B560),"")</f>
        <v>315</v>
      </c>
      <c r="C561" s="119"/>
      <c r="D561" s="8" t="s">
        <v>631</v>
      </c>
      <c r="E561" s="23" t="s">
        <v>107</v>
      </c>
      <c r="F561" s="39">
        <f>1+1</f>
        <v>2</v>
      </c>
      <c r="G561" s="17">
        <v>166</v>
      </c>
      <c r="H561" s="17">
        <f t="shared" si="122"/>
        <v>160.19</v>
      </c>
      <c r="I561" s="17">
        <f t="shared" si="112"/>
        <v>320.38</v>
      </c>
      <c r="J561" s="15">
        <v>0.498</v>
      </c>
      <c r="K561" s="10">
        <f t="shared" si="119"/>
        <v>0.996</v>
      </c>
      <c r="L561" s="88" t="s">
        <v>747</v>
      </c>
      <c r="M561" s="89">
        <v>62.3</v>
      </c>
      <c r="N561" s="17">
        <f t="shared" si="123"/>
        <v>85.849399999999989</v>
      </c>
      <c r="O561" s="17">
        <f t="shared" si="120"/>
        <v>42.753001199999993</v>
      </c>
      <c r="P561" s="17">
        <f t="shared" si="113"/>
        <v>85.506002399999986</v>
      </c>
      <c r="Q561" s="17">
        <f t="shared" si="121"/>
        <v>405.8860024</v>
      </c>
      <c r="R561" s="49"/>
      <c r="S561" s="12"/>
    </row>
    <row r="562" spans="2:19" ht="41.4" x14ac:dyDescent="0.25">
      <c r="B562" s="48">
        <f>IF(F562&lt;&gt;"",1+MAX($B$22:B561),"")</f>
        <v>316</v>
      </c>
      <c r="C562" s="119"/>
      <c r="D562" s="8" t="s">
        <v>632</v>
      </c>
      <c r="E562" s="23" t="s">
        <v>107</v>
      </c>
      <c r="F562" s="39">
        <v>1</v>
      </c>
      <c r="G562" s="17">
        <v>119</v>
      </c>
      <c r="H562" s="17">
        <f t="shared" si="122"/>
        <v>114.83499999999999</v>
      </c>
      <c r="I562" s="17">
        <f t="shared" si="112"/>
        <v>114.83499999999999</v>
      </c>
      <c r="J562" s="15">
        <v>0.41799999999999998</v>
      </c>
      <c r="K562" s="10">
        <f t="shared" si="119"/>
        <v>0.41799999999999998</v>
      </c>
      <c r="L562" s="88" t="s">
        <v>747</v>
      </c>
      <c r="M562" s="89">
        <v>62.3</v>
      </c>
      <c r="N562" s="17">
        <f t="shared" si="123"/>
        <v>85.849399999999989</v>
      </c>
      <c r="O562" s="17">
        <f t="shared" si="120"/>
        <v>35.88504919999999</v>
      </c>
      <c r="P562" s="17">
        <f t="shared" si="113"/>
        <v>35.88504919999999</v>
      </c>
      <c r="Q562" s="17">
        <f t="shared" si="121"/>
        <v>150.72004919999998</v>
      </c>
      <c r="R562" s="49"/>
      <c r="S562" s="12"/>
    </row>
    <row r="563" spans="2:19" ht="41.4" x14ac:dyDescent="0.25">
      <c r="B563" s="48">
        <f>IF(F563&lt;&gt;"",1+MAX($B$22:B562),"")</f>
        <v>317</v>
      </c>
      <c r="C563" s="119"/>
      <c r="D563" s="8" t="s">
        <v>633</v>
      </c>
      <c r="E563" s="23" t="s">
        <v>107</v>
      </c>
      <c r="F563" s="39">
        <v>1</v>
      </c>
      <c r="G563" s="17">
        <v>172.5</v>
      </c>
      <c r="H563" s="17">
        <f t="shared" si="122"/>
        <v>166.46250000000001</v>
      </c>
      <c r="I563" s="17">
        <f t="shared" si="112"/>
        <v>166.46250000000001</v>
      </c>
      <c r="J563" s="15">
        <v>0.53</v>
      </c>
      <c r="K563" s="10">
        <f t="shared" si="119"/>
        <v>0.53</v>
      </c>
      <c r="L563" s="88" t="s">
        <v>747</v>
      </c>
      <c r="M563" s="89">
        <v>62.3</v>
      </c>
      <c r="N563" s="17">
        <f t="shared" si="123"/>
        <v>85.849399999999989</v>
      </c>
      <c r="O563" s="17">
        <f t="shared" si="120"/>
        <v>45.500181999999995</v>
      </c>
      <c r="P563" s="17">
        <f t="shared" si="113"/>
        <v>45.500181999999995</v>
      </c>
      <c r="Q563" s="17">
        <f t="shared" si="121"/>
        <v>211.962682</v>
      </c>
      <c r="R563" s="49"/>
      <c r="S563" s="12"/>
    </row>
    <row r="564" spans="2:19" ht="41.4" x14ac:dyDescent="0.25">
      <c r="B564" s="48">
        <f>IF(F564&lt;&gt;"",1+MAX($B$22:B563),"")</f>
        <v>318</v>
      </c>
      <c r="C564" s="119"/>
      <c r="D564" s="8" t="s">
        <v>634</v>
      </c>
      <c r="E564" s="23" t="s">
        <v>107</v>
      </c>
      <c r="F564" s="39">
        <v>1</v>
      </c>
      <c r="G564" s="17">
        <v>172.5</v>
      </c>
      <c r="H564" s="17">
        <f t="shared" si="122"/>
        <v>166.46250000000001</v>
      </c>
      <c r="I564" s="17">
        <f t="shared" si="112"/>
        <v>166.46250000000001</v>
      </c>
      <c r="J564" s="15">
        <v>0.53</v>
      </c>
      <c r="K564" s="10">
        <f t="shared" si="119"/>
        <v>0.53</v>
      </c>
      <c r="L564" s="88" t="s">
        <v>747</v>
      </c>
      <c r="M564" s="89">
        <v>62.3</v>
      </c>
      <c r="N564" s="17">
        <f t="shared" si="123"/>
        <v>85.849399999999989</v>
      </c>
      <c r="O564" s="17">
        <f t="shared" si="120"/>
        <v>45.500181999999995</v>
      </c>
      <c r="P564" s="17">
        <f t="shared" si="113"/>
        <v>45.500181999999995</v>
      </c>
      <c r="Q564" s="17">
        <f t="shared" si="121"/>
        <v>211.962682</v>
      </c>
      <c r="R564" s="49"/>
      <c r="S564" s="12"/>
    </row>
    <row r="565" spans="2:19" ht="41.4" x14ac:dyDescent="0.25">
      <c r="B565" s="48">
        <f>IF(F565&lt;&gt;"",1+MAX($B$22:B564),"")</f>
        <v>319</v>
      </c>
      <c r="C565" s="119"/>
      <c r="D565" s="8" t="s">
        <v>635</v>
      </c>
      <c r="E565" s="23" t="s">
        <v>107</v>
      </c>
      <c r="F565" s="39">
        <f>2+2+2</f>
        <v>6</v>
      </c>
      <c r="G565" s="17">
        <v>177</v>
      </c>
      <c r="H565" s="17">
        <f t="shared" si="122"/>
        <v>170.80500000000001</v>
      </c>
      <c r="I565" s="17">
        <f t="shared" si="112"/>
        <v>1024.83</v>
      </c>
      <c r="J565" s="15">
        <v>0.56999999999999995</v>
      </c>
      <c r="K565" s="10">
        <f t="shared" si="119"/>
        <v>3.42</v>
      </c>
      <c r="L565" s="88" t="s">
        <v>747</v>
      </c>
      <c r="M565" s="89">
        <v>62.3</v>
      </c>
      <c r="N565" s="17">
        <f t="shared" si="123"/>
        <v>85.849399999999989</v>
      </c>
      <c r="O565" s="17">
        <f t="shared" si="120"/>
        <v>48.934157999999989</v>
      </c>
      <c r="P565" s="17">
        <f t="shared" si="113"/>
        <v>293.60494799999992</v>
      </c>
      <c r="Q565" s="17">
        <f t="shared" si="121"/>
        <v>1318.4349479999998</v>
      </c>
      <c r="R565" s="49"/>
      <c r="S565" s="12"/>
    </row>
    <row r="566" spans="2:19" ht="41.4" x14ac:dyDescent="0.25">
      <c r="B566" s="48">
        <f>IF(F566&lt;&gt;"",1+MAX($B$22:B565),"")</f>
        <v>320</v>
      </c>
      <c r="C566" s="119"/>
      <c r="D566" s="8" t="s">
        <v>628</v>
      </c>
      <c r="E566" s="23" t="s">
        <v>107</v>
      </c>
      <c r="F566" s="39">
        <v>1</v>
      </c>
      <c r="G566" s="17">
        <v>119</v>
      </c>
      <c r="H566" s="17">
        <f t="shared" si="122"/>
        <v>114.83499999999999</v>
      </c>
      <c r="I566" s="17">
        <f t="shared" si="112"/>
        <v>114.83499999999999</v>
      </c>
      <c r="J566" s="15">
        <v>0.41799999999999998</v>
      </c>
      <c r="K566" s="10">
        <f t="shared" si="119"/>
        <v>0.41799999999999998</v>
      </c>
      <c r="L566" s="88" t="s">
        <v>747</v>
      </c>
      <c r="M566" s="89">
        <v>62.3</v>
      </c>
      <c r="N566" s="17">
        <f t="shared" si="123"/>
        <v>85.849399999999989</v>
      </c>
      <c r="O566" s="17">
        <f t="shared" si="120"/>
        <v>35.88504919999999</v>
      </c>
      <c r="P566" s="17">
        <f t="shared" si="113"/>
        <v>35.88504919999999</v>
      </c>
      <c r="Q566" s="17">
        <f t="shared" si="121"/>
        <v>150.72004919999998</v>
      </c>
      <c r="R566" s="49"/>
      <c r="S566" s="12"/>
    </row>
    <row r="567" spans="2:19" ht="41.4" x14ac:dyDescent="0.25">
      <c r="B567" s="48">
        <f>IF(F567&lt;&gt;"",1+MAX($B$22:B566),"")</f>
        <v>321</v>
      </c>
      <c r="C567" s="119"/>
      <c r="D567" s="8" t="s">
        <v>626</v>
      </c>
      <c r="E567" s="23" t="s">
        <v>107</v>
      </c>
      <c r="F567" s="39">
        <v>1</v>
      </c>
      <c r="G567" s="17">
        <v>119</v>
      </c>
      <c r="H567" s="17">
        <f t="shared" si="122"/>
        <v>114.83499999999999</v>
      </c>
      <c r="I567" s="17">
        <f t="shared" si="112"/>
        <v>114.83499999999999</v>
      </c>
      <c r="J567" s="15">
        <v>0.41799999999999998</v>
      </c>
      <c r="K567" s="10">
        <f t="shared" si="119"/>
        <v>0.41799999999999998</v>
      </c>
      <c r="L567" s="88" t="s">
        <v>747</v>
      </c>
      <c r="M567" s="89">
        <v>62.3</v>
      </c>
      <c r="N567" s="17">
        <f t="shared" si="123"/>
        <v>85.849399999999989</v>
      </c>
      <c r="O567" s="17">
        <f t="shared" si="120"/>
        <v>35.88504919999999</v>
      </c>
      <c r="P567" s="17">
        <f t="shared" si="113"/>
        <v>35.88504919999999</v>
      </c>
      <c r="Q567" s="17">
        <f t="shared" si="121"/>
        <v>150.72004919999998</v>
      </c>
      <c r="R567" s="49"/>
      <c r="S567" s="12"/>
    </row>
    <row r="568" spans="2:19" ht="41.4" x14ac:dyDescent="0.25">
      <c r="B568" s="48">
        <f>IF(F568&lt;&gt;"",1+MAX($B$22:B567),"")</f>
        <v>322</v>
      </c>
      <c r="C568" s="119"/>
      <c r="D568" s="8" t="s">
        <v>634</v>
      </c>
      <c r="E568" s="23" t="s">
        <v>107</v>
      </c>
      <c r="F568" s="39">
        <v>1</v>
      </c>
      <c r="G568" s="17">
        <v>172.5</v>
      </c>
      <c r="H568" s="17">
        <f t="shared" si="122"/>
        <v>166.46250000000001</v>
      </c>
      <c r="I568" s="17">
        <f t="shared" si="112"/>
        <v>166.46250000000001</v>
      </c>
      <c r="J568" s="15">
        <v>0.53</v>
      </c>
      <c r="K568" s="10">
        <f t="shared" si="119"/>
        <v>0.53</v>
      </c>
      <c r="L568" s="88" t="s">
        <v>747</v>
      </c>
      <c r="M568" s="89">
        <v>62.3</v>
      </c>
      <c r="N568" s="17">
        <f t="shared" si="123"/>
        <v>85.849399999999989</v>
      </c>
      <c r="O568" s="17">
        <f t="shared" si="120"/>
        <v>45.500181999999995</v>
      </c>
      <c r="P568" s="17">
        <f t="shared" si="113"/>
        <v>45.500181999999995</v>
      </c>
      <c r="Q568" s="17">
        <f t="shared" si="121"/>
        <v>211.962682</v>
      </c>
      <c r="R568" s="49"/>
      <c r="S568" s="12"/>
    </row>
    <row r="569" spans="2:19" ht="41.4" x14ac:dyDescent="0.25">
      <c r="B569" s="48">
        <f>IF(F569&lt;&gt;"",1+MAX($B$22:B568),"")</f>
        <v>323</v>
      </c>
      <c r="C569" s="119"/>
      <c r="D569" s="8" t="s">
        <v>636</v>
      </c>
      <c r="E569" s="23" t="s">
        <v>107</v>
      </c>
      <c r="F569" s="39">
        <v>1</v>
      </c>
      <c r="G569" s="17">
        <v>119</v>
      </c>
      <c r="H569" s="17">
        <f t="shared" si="122"/>
        <v>114.83499999999999</v>
      </c>
      <c r="I569" s="17">
        <f t="shared" si="112"/>
        <v>114.83499999999999</v>
      </c>
      <c r="J569" s="15">
        <v>0.41799999999999998</v>
      </c>
      <c r="K569" s="10">
        <f t="shared" si="119"/>
        <v>0.41799999999999998</v>
      </c>
      <c r="L569" s="88" t="s">
        <v>747</v>
      </c>
      <c r="M569" s="89">
        <v>62.3</v>
      </c>
      <c r="N569" s="17">
        <f t="shared" si="123"/>
        <v>85.849399999999989</v>
      </c>
      <c r="O569" s="17">
        <f t="shared" si="120"/>
        <v>35.88504919999999</v>
      </c>
      <c r="P569" s="17">
        <f t="shared" si="113"/>
        <v>35.88504919999999</v>
      </c>
      <c r="Q569" s="17">
        <f t="shared" si="121"/>
        <v>150.72004919999998</v>
      </c>
      <c r="R569" s="49"/>
      <c r="S569" s="12"/>
    </row>
    <row r="570" spans="2:19" ht="41.4" x14ac:dyDescent="0.25">
      <c r="B570" s="48">
        <f>IF(F570&lt;&gt;"",1+MAX($B$22:B569),"")</f>
        <v>324</v>
      </c>
      <c r="C570" s="119"/>
      <c r="D570" s="8" t="s">
        <v>636</v>
      </c>
      <c r="E570" s="23" t="s">
        <v>107</v>
      </c>
      <c r="F570" s="39">
        <v>1</v>
      </c>
      <c r="G570" s="17">
        <v>119</v>
      </c>
      <c r="H570" s="17">
        <f t="shared" si="122"/>
        <v>114.83499999999999</v>
      </c>
      <c r="I570" s="17">
        <f t="shared" si="112"/>
        <v>114.83499999999999</v>
      </c>
      <c r="J570" s="15">
        <v>0.41799999999999998</v>
      </c>
      <c r="K570" s="10">
        <f t="shared" si="119"/>
        <v>0.41799999999999998</v>
      </c>
      <c r="L570" s="88" t="s">
        <v>747</v>
      </c>
      <c r="M570" s="89">
        <v>62.3</v>
      </c>
      <c r="N570" s="17">
        <f t="shared" si="123"/>
        <v>85.849399999999989</v>
      </c>
      <c r="O570" s="17">
        <f t="shared" si="120"/>
        <v>35.88504919999999</v>
      </c>
      <c r="P570" s="17">
        <f t="shared" si="113"/>
        <v>35.88504919999999</v>
      </c>
      <c r="Q570" s="17">
        <f t="shared" si="121"/>
        <v>150.72004919999998</v>
      </c>
      <c r="R570" s="49"/>
      <c r="S570" s="12"/>
    </row>
    <row r="571" spans="2:19" ht="41.4" x14ac:dyDescent="0.25">
      <c r="B571" s="48">
        <f>IF(F571&lt;&gt;"",1+MAX($B$22:B570),"")</f>
        <v>325</v>
      </c>
      <c r="C571" s="119"/>
      <c r="D571" s="8" t="s">
        <v>637</v>
      </c>
      <c r="E571" s="23" t="s">
        <v>107</v>
      </c>
      <c r="F571" s="39">
        <v>1</v>
      </c>
      <c r="G571" s="17">
        <v>177</v>
      </c>
      <c r="H571" s="17">
        <f t="shared" si="122"/>
        <v>170.80500000000001</v>
      </c>
      <c r="I571" s="17">
        <f t="shared" si="112"/>
        <v>170.80500000000001</v>
      </c>
      <c r="J571" s="15">
        <v>0.56999999999999995</v>
      </c>
      <c r="K571" s="10">
        <f t="shared" si="119"/>
        <v>0.56999999999999995</v>
      </c>
      <c r="L571" s="88" t="s">
        <v>747</v>
      </c>
      <c r="M571" s="89">
        <v>62.3</v>
      </c>
      <c r="N571" s="17">
        <f t="shared" si="123"/>
        <v>85.849399999999989</v>
      </c>
      <c r="O571" s="17">
        <f t="shared" si="120"/>
        <v>48.934157999999989</v>
      </c>
      <c r="P571" s="17">
        <f t="shared" si="113"/>
        <v>48.934157999999989</v>
      </c>
      <c r="Q571" s="17">
        <f t="shared" si="121"/>
        <v>219.739158</v>
      </c>
      <c r="R571" s="49"/>
      <c r="S571" s="12"/>
    </row>
    <row r="572" spans="2:19" ht="41.4" x14ac:dyDescent="0.25">
      <c r="B572" s="48">
        <f>IF(F572&lt;&gt;"",1+MAX($B$22:B571),"")</f>
        <v>326</v>
      </c>
      <c r="C572" s="119"/>
      <c r="D572" s="8" t="s">
        <v>638</v>
      </c>
      <c r="E572" s="23" t="s">
        <v>107</v>
      </c>
      <c r="F572" s="39">
        <f>1+1</f>
        <v>2</v>
      </c>
      <c r="G572" s="17">
        <v>166</v>
      </c>
      <c r="H572" s="17">
        <f t="shared" si="122"/>
        <v>160.19</v>
      </c>
      <c r="I572" s="17">
        <f t="shared" si="112"/>
        <v>320.38</v>
      </c>
      <c r="J572" s="15">
        <v>0.498</v>
      </c>
      <c r="K572" s="10">
        <f t="shared" si="119"/>
        <v>0.996</v>
      </c>
      <c r="L572" s="88" t="s">
        <v>747</v>
      </c>
      <c r="M572" s="89">
        <v>62.3</v>
      </c>
      <c r="N572" s="17">
        <f t="shared" si="123"/>
        <v>85.849399999999989</v>
      </c>
      <c r="O572" s="17">
        <f t="shared" si="120"/>
        <v>42.753001199999993</v>
      </c>
      <c r="P572" s="17">
        <f t="shared" si="113"/>
        <v>85.506002399999986</v>
      </c>
      <c r="Q572" s="17">
        <f t="shared" si="121"/>
        <v>405.8860024</v>
      </c>
      <c r="R572" s="49"/>
      <c r="S572" s="12"/>
    </row>
    <row r="573" spans="2:19" ht="41.4" x14ac:dyDescent="0.25">
      <c r="B573" s="48">
        <f>IF(F573&lt;&gt;"",1+MAX($B$22:B572),"")</f>
        <v>327</v>
      </c>
      <c r="C573" s="119"/>
      <c r="D573" s="8" t="s">
        <v>636</v>
      </c>
      <c r="E573" s="23" t="s">
        <v>107</v>
      </c>
      <c r="F573" s="39">
        <v>1</v>
      </c>
      <c r="G573" s="17">
        <v>119</v>
      </c>
      <c r="H573" s="17">
        <f t="shared" si="122"/>
        <v>114.83499999999999</v>
      </c>
      <c r="I573" s="17">
        <f t="shared" si="112"/>
        <v>114.83499999999999</v>
      </c>
      <c r="J573" s="15">
        <v>0.41799999999999998</v>
      </c>
      <c r="K573" s="10">
        <f t="shared" si="119"/>
        <v>0.41799999999999998</v>
      </c>
      <c r="L573" s="88" t="s">
        <v>747</v>
      </c>
      <c r="M573" s="89">
        <v>62.3</v>
      </c>
      <c r="N573" s="17">
        <f t="shared" si="123"/>
        <v>85.849399999999989</v>
      </c>
      <c r="O573" s="17">
        <f t="shared" si="120"/>
        <v>35.88504919999999</v>
      </c>
      <c r="P573" s="17">
        <f t="shared" si="113"/>
        <v>35.88504919999999</v>
      </c>
      <c r="Q573" s="17">
        <f t="shared" si="121"/>
        <v>150.72004919999998</v>
      </c>
      <c r="R573" s="49"/>
      <c r="S573" s="12"/>
    </row>
    <row r="574" spans="2:19" ht="41.4" x14ac:dyDescent="0.25">
      <c r="B574" s="48">
        <f>IF(F574&lt;&gt;"",1+MAX($B$22:B573),"")</f>
        <v>328</v>
      </c>
      <c r="C574" s="119"/>
      <c r="D574" s="8" t="s">
        <v>639</v>
      </c>
      <c r="E574" s="23" t="s">
        <v>107</v>
      </c>
      <c r="F574" s="39">
        <v>1</v>
      </c>
      <c r="G574" s="17">
        <v>172.5</v>
      </c>
      <c r="H574" s="17">
        <f t="shared" si="122"/>
        <v>166.46250000000001</v>
      </c>
      <c r="I574" s="17">
        <f t="shared" si="112"/>
        <v>166.46250000000001</v>
      </c>
      <c r="J574" s="15">
        <v>0.53</v>
      </c>
      <c r="K574" s="10">
        <f t="shared" si="119"/>
        <v>0.53</v>
      </c>
      <c r="L574" s="88" t="s">
        <v>747</v>
      </c>
      <c r="M574" s="89">
        <v>62.3</v>
      </c>
      <c r="N574" s="17">
        <f t="shared" si="123"/>
        <v>85.849399999999989</v>
      </c>
      <c r="O574" s="17">
        <f t="shared" si="120"/>
        <v>45.500181999999995</v>
      </c>
      <c r="P574" s="17">
        <f t="shared" si="113"/>
        <v>45.500181999999995</v>
      </c>
      <c r="Q574" s="17">
        <f t="shared" si="121"/>
        <v>211.962682</v>
      </c>
      <c r="R574" s="49"/>
      <c r="S574" s="12"/>
    </row>
    <row r="575" spans="2:19" ht="41.4" x14ac:dyDescent="0.25">
      <c r="B575" s="48">
        <f>IF(F575&lt;&gt;"",1+MAX($B$22:B574),"")</f>
        <v>329</v>
      </c>
      <c r="C575" s="119"/>
      <c r="D575" s="8" t="s">
        <v>640</v>
      </c>
      <c r="E575" s="23" t="s">
        <v>107</v>
      </c>
      <c r="F575" s="39">
        <v>1</v>
      </c>
      <c r="G575" s="17">
        <v>172.5</v>
      </c>
      <c r="H575" s="17">
        <f t="shared" si="122"/>
        <v>166.46250000000001</v>
      </c>
      <c r="I575" s="17">
        <f t="shared" si="112"/>
        <v>166.46250000000001</v>
      </c>
      <c r="J575" s="15">
        <v>0.53</v>
      </c>
      <c r="K575" s="10">
        <f t="shared" si="119"/>
        <v>0.53</v>
      </c>
      <c r="L575" s="88" t="s">
        <v>747</v>
      </c>
      <c r="M575" s="89">
        <v>62.3</v>
      </c>
      <c r="N575" s="17">
        <f t="shared" si="123"/>
        <v>85.849399999999989</v>
      </c>
      <c r="O575" s="17">
        <f t="shared" si="120"/>
        <v>45.500181999999995</v>
      </c>
      <c r="P575" s="17">
        <f t="shared" si="113"/>
        <v>45.500181999999995</v>
      </c>
      <c r="Q575" s="17">
        <f t="shared" si="121"/>
        <v>211.962682</v>
      </c>
      <c r="R575" s="49"/>
      <c r="S575" s="12"/>
    </row>
    <row r="576" spans="2:19" ht="41.4" x14ac:dyDescent="0.25">
      <c r="B576" s="48">
        <f>IF(F576&lt;&gt;"",1+MAX($B$22:B575),"")</f>
        <v>330</v>
      </c>
      <c r="C576" s="119"/>
      <c r="D576" s="8" t="s">
        <v>641</v>
      </c>
      <c r="E576" s="23" t="s">
        <v>107</v>
      </c>
      <c r="F576" s="39">
        <v>1</v>
      </c>
      <c r="G576" s="17">
        <v>119</v>
      </c>
      <c r="H576" s="17">
        <f t="shared" si="122"/>
        <v>114.83499999999999</v>
      </c>
      <c r="I576" s="17">
        <f t="shared" si="112"/>
        <v>114.83499999999999</v>
      </c>
      <c r="J576" s="15">
        <v>0.41799999999999998</v>
      </c>
      <c r="K576" s="10">
        <f t="shared" si="119"/>
        <v>0.41799999999999998</v>
      </c>
      <c r="L576" s="88" t="s">
        <v>747</v>
      </c>
      <c r="M576" s="89">
        <v>62.3</v>
      </c>
      <c r="N576" s="17">
        <f t="shared" si="123"/>
        <v>85.849399999999989</v>
      </c>
      <c r="O576" s="17">
        <f t="shared" si="120"/>
        <v>35.88504919999999</v>
      </c>
      <c r="P576" s="17">
        <f t="shared" si="113"/>
        <v>35.88504919999999</v>
      </c>
      <c r="Q576" s="17">
        <f t="shared" si="121"/>
        <v>150.72004919999998</v>
      </c>
      <c r="R576" s="49"/>
      <c r="S576" s="12"/>
    </row>
    <row r="577" spans="2:19" ht="41.4" x14ac:dyDescent="0.25">
      <c r="B577" s="48">
        <f>IF(F577&lt;&gt;"",1+MAX($B$22:B576),"")</f>
        <v>331</v>
      </c>
      <c r="C577" s="119"/>
      <c r="D577" s="8" t="s">
        <v>642</v>
      </c>
      <c r="E577" s="23" t="s">
        <v>107</v>
      </c>
      <c r="F577" s="39">
        <f>1+1</f>
        <v>2</v>
      </c>
      <c r="G577" s="17">
        <v>166</v>
      </c>
      <c r="H577" s="17">
        <f t="shared" si="122"/>
        <v>160.19</v>
      </c>
      <c r="I577" s="17">
        <f t="shared" si="112"/>
        <v>320.38</v>
      </c>
      <c r="J577" s="15">
        <v>0.498</v>
      </c>
      <c r="K577" s="10">
        <f t="shared" si="119"/>
        <v>0.996</v>
      </c>
      <c r="L577" s="88" t="s">
        <v>747</v>
      </c>
      <c r="M577" s="89">
        <v>62.3</v>
      </c>
      <c r="N577" s="17">
        <f t="shared" si="123"/>
        <v>85.849399999999989</v>
      </c>
      <c r="O577" s="17">
        <f t="shared" si="120"/>
        <v>42.753001199999993</v>
      </c>
      <c r="P577" s="17">
        <f t="shared" si="113"/>
        <v>85.506002399999986</v>
      </c>
      <c r="Q577" s="17">
        <f t="shared" si="121"/>
        <v>405.8860024</v>
      </c>
      <c r="R577" s="49"/>
      <c r="S577" s="12"/>
    </row>
    <row r="578" spans="2:19" ht="41.4" x14ac:dyDescent="0.25">
      <c r="B578" s="48">
        <f>IF(F578&lt;&gt;"",1+MAX($B$22:B577),"")</f>
        <v>332</v>
      </c>
      <c r="C578" s="119"/>
      <c r="D578" s="8" t="s">
        <v>643</v>
      </c>
      <c r="E578" s="23" t="s">
        <v>107</v>
      </c>
      <c r="F578" s="39">
        <v>1</v>
      </c>
      <c r="G578" s="17">
        <v>166</v>
      </c>
      <c r="H578" s="17">
        <f t="shared" si="122"/>
        <v>160.19</v>
      </c>
      <c r="I578" s="17">
        <f t="shared" si="112"/>
        <v>160.19</v>
      </c>
      <c r="J578" s="15">
        <v>0.498</v>
      </c>
      <c r="K578" s="10">
        <f t="shared" si="119"/>
        <v>0.498</v>
      </c>
      <c r="L578" s="88" t="s">
        <v>747</v>
      </c>
      <c r="M578" s="89">
        <v>62.3</v>
      </c>
      <c r="N578" s="17">
        <f t="shared" si="123"/>
        <v>85.849399999999989</v>
      </c>
      <c r="O578" s="17">
        <f t="shared" si="120"/>
        <v>42.753001199999993</v>
      </c>
      <c r="P578" s="17">
        <f t="shared" si="113"/>
        <v>42.753001199999993</v>
      </c>
      <c r="Q578" s="17">
        <f t="shared" si="121"/>
        <v>202.9430012</v>
      </c>
      <c r="R578" s="49"/>
      <c r="S578" s="12"/>
    </row>
    <row r="579" spans="2:19" ht="41.4" x14ac:dyDescent="0.25">
      <c r="B579" s="48">
        <f>IF(F579&lt;&gt;"",1+MAX($B$22:B578),"")</f>
        <v>333</v>
      </c>
      <c r="C579" s="119"/>
      <c r="D579" s="8" t="s">
        <v>644</v>
      </c>
      <c r="E579" s="23" t="s">
        <v>107</v>
      </c>
      <c r="F579" s="39">
        <v>1</v>
      </c>
      <c r="G579" s="17">
        <v>172.5</v>
      </c>
      <c r="H579" s="17">
        <f t="shared" si="122"/>
        <v>166.46250000000001</v>
      </c>
      <c r="I579" s="17">
        <f t="shared" si="112"/>
        <v>166.46250000000001</v>
      </c>
      <c r="J579" s="15">
        <v>0.53</v>
      </c>
      <c r="K579" s="10">
        <f t="shared" si="119"/>
        <v>0.53</v>
      </c>
      <c r="L579" s="88" t="s">
        <v>747</v>
      </c>
      <c r="M579" s="89">
        <v>62.3</v>
      </c>
      <c r="N579" s="17">
        <f t="shared" si="123"/>
        <v>85.849399999999989</v>
      </c>
      <c r="O579" s="17">
        <f t="shared" si="120"/>
        <v>45.500181999999995</v>
      </c>
      <c r="P579" s="17">
        <f t="shared" si="113"/>
        <v>45.500181999999995</v>
      </c>
      <c r="Q579" s="17">
        <f t="shared" si="121"/>
        <v>211.962682</v>
      </c>
      <c r="R579" s="49"/>
      <c r="S579" s="12"/>
    </row>
    <row r="580" spans="2:19" ht="41.4" x14ac:dyDescent="0.25">
      <c r="B580" s="48">
        <f>IF(F580&lt;&gt;"",1+MAX($B$22:B579),"")</f>
        <v>334</v>
      </c>
      <c r="C580" s="119"/>
      <c r="D580" s="8" t="s">
        <v>645</v>
      </c>
      <c r="E580" s="23" t="s">
        <v>107</v>
      </c>
      <c r="F580" s="39">
        <v>1</v>
      </c>
      <c r="G580" s="17">
        <v>172.5</v>
      </c>
      <c r="H580" s="17">
        <f t="shared" si="122"/>
        <v>166.46250000000001</v>
      </c>
      <c r="I580" s="17">
        <f t="shared" si="112"/>
        <v>166.46250000000001</v>
      </c>
      <c r="J580" s="15">
        <v>0.53</v>
      </c>
      <c r="K580" s="10">
        <f t="shared" si="119"/>
        <v>0.53</v>
      </c>
      <c r="L580" s="88" t="s">
        <v>747</v>
      </c>
      <c r="M580" s="89">
        <v>62.3</v>
      </c>
      <c r="N580" s="17">
        <f t="shared" si="123"/>
        <v>85.849399999999989</v>
      </c>
      <c r="O580" s="17">
        <f t="shared" si="120"/>
        <v>45.500181999999995</v>
      </c>
      <c r="P580" s="17">
        <f t="shared" si="113"/>
        <v>45.500181999999995</v>
      </c>
      <c r="Q580" s="17">
        <f t="shared" si="121"/>
        <v>211.962682</v>
      </c>
      <c r="R580" s="49"/>
      <c r="S580" s="12"/>
    </row>
    <row r="581" spans="2:19" ht="41.4" x14ac:dyDescent="0.25">
      <c r="B581" s="48">
        <f>IF(F581&lt;&gt;"",1+MAX($B$22:B580),"")</f>
        <v>335</v>
      </c>
      <c r="C581" s="119"/>
      <c r="D581" s="8" t="s">
        <v>646</v>
      </c>
      <c r="E581" s="23" t="s">
        <v>107</v>
      </c>
      <c r="F581" s="39">
        <v>1</v>
      </c>
      <c r="G581" s="17">
        <v>177</v>
      </c>
      <c r="H581" s="17">
        <f t="shared" si="122"/>
        <v>170.80500000000001</v>
      </c>
      <c r="I581" s="17">
        <f t="shared" si="112"/>
        <v>170.80500000000001</v>
      </c>
      <c r="J581" s="15">
        <v>0.56999999999999995</v>
      </c>
      <c r="K581" s="10">
        <f t="shared" si="119"/>
        <v>0.56999999999999995</v>
      </c>
      <c r="L581" s="88" t="s">
        <v>747</v>
      </c>
      <c r="M581" s="89">
        <v>62.3</v>
      </c>
      <c r="N581" s="17">
        <f t="shared" si="123"/>
        <v>85.849399999999989</v>
      </c>
      <c r="O581" s="17">
        <f t="shared" si="120"/>
        <v>48.934157999999989</v>
      </c>
      <c r="P581" s="17">
        <f t="shared" si="113"/>
        <v>48.934157999999989</v>
      </c>
      <c r="Q581" s="17">
        <f t="shared" si="121"/>
        <v>219.739158</v>
      </c>
      <c r="R581" s="49"/>
      <c r="S581" s="12"/>
    </row>
    <row r="582" spans="2:19" ht="41.4" x14ac:dyDescent="0.25">
      <c r="B582" s="48">
        <f>IF(F582&lt;&gt;"",1+MAX($B$22:B581),"")</f>
        <v>336</v>
      </c>
      <c r="C582" s="119"/>
      <c r="D582" s="8" t="s">
        <v>647</v>
      </c>
      <c r="E582" s="23" t="s">
        <v>107</v>
      </c>
      <c r="F582" s="39">
        <v>1</v>
      </c>
      <c r="G582" s="17">
        <v>177</v>
      </c>
      <c r="H582" s="17">
        <f t="shared" si="122"/>
        <v>170.80500000000001</v>
      </c>
      <c r="I582" s="17">
        <f t="shared" si="112"/>
        <v>170.80500000000001</v>
      </c>
      <c r="J582" s="15">
        <v>0.56999999999999995</v>
      </c>
      <c r="K582" s="10">
        <f t="shared" si="119"/>
        <v>0.56999999999999995</v>
      </c>
      <c r="L582" s="88" t="s">
        <v>747</v>
      </c>
      <c r="M582" s="89">
        <v>62.3</v>
      </c>
      <c r="N582" s="17">
        <f t="shared" si="123"/>
        <v>85.849399999999989</v>
      </c>
      <c r="O582" s="17">
        <f t="shared" si="120"/>
        <v>48.934157999999989</v>
      </c>
      <c r="P582" s="17">
        <f t="shared" si="113"/>
        <v>48.934157999999989</v>
      </c>
      <c r="Q582" s="17">
        <f t="shared" si="121"/>
        <v>219.739158</v>
      </c>
      <c r="R582" s="49"/>
      <c r="S582" s="12"/>
    </row>
    <row r="583" spans="2:19" ht="41.4" x14ac:dyDescent="0.25">
      <c r="B583" s="48">
        <f>IF(F583&lt;&gt;"",1+MAX($B$22:B582),"")</f>
        <v>337</v>
      </c>
      <c r="C583" s="119"/>
      <c r="D583" s="8" t="s">
        <v>648</v>
      </c>
      <c r="E583" s="23" t="s">
        <v>107</v>
      </c>
      <c r="F583" s="39">
        <v>1</v>
      </c>
      <c r="G583" s="17">
        <v>177</v>
      </c>
      <c r="H583" s="17">
        <f t="shared" si="122"/>
        <v>170.80500000000001</v>
      </c>
      <c r="I583" s="17">
        <f t="shared" si="112"/>
        <v>170.80500000000001</v>
      </c>
      <c r="J583" s="15">
        <v>0.56999999999999995</v>
      </c>
      <c r="K583" s="10">
        <f t="shared" si="119"/>
        <v>0.56999999999999995</v>
      </c>
      <c r="L583" s="88" t="s">
        <v>747</v>
      </c>
      <c r="M583" s="89">
        <v>62.3</v>
      </c>
      <c r="N583" s="17">
        <f t="shared" si="123"/>
        <v>85.849399999999989</v>
      </c>
      <c r="O583" s="17">
        <f t="shared" si="120"/>
        <v>48.934157999999989</v>
      </c>
      <c r="P583" s="17">
        <f t="shared" si="113"/>
        <v>48.934157999999989</v>
      </c>
      <c r="Q583" s="17">
        <f t="shared" si="121"/>
        <v>219.739158</v>
      </c>
      <c r="R583" s="49"/>
      <c r="S583" s="12"/>
    </row>
    <row r="584" spans="2:19" ht="41.4" x14ac:dyDescent="0.25">
      <c r="B584" s="48">
        <f>IF(F584&lt;&gt;"",1+MAX($B$22:B583),"")</f>
        <v>338</v>
      </c>
      <c r="C584" s="119"/>
      <c r="D584" s="8" t="s">
        <v>649</v>
      </c>
      <c r="E584" s="23" t="s">
        <v>107</v>
      </c>
      <c r="F584" s="39">
        <v>1</v>
      </c>
      <c r="G584" s="17">
        <v>177</v>
      </c>
      <c r="H584" s="17">
        <f t="shared" si="122"/>
        <v>170.80500000000001</v>
      </c>
      <c r="I584" s="17">
        <f t="shared" si="112"/>
        <v>170.80500000000001</v>
      </c>
      <c r="J584" s="15">
        <v>0.56999999999999995</v>
      </c>
      <c r="K584" s="10">
        <f t="shared" si="119"/>
        <v>0.56999999999999995</v>
      </c>
      <c r="L584" s="88" t="s">
        <v>747</v>
      </c>
      <c r="M584" s="89">
        <v>62.3</v>
      </c>
      <c r="N584" s="17">
        <f t="shared" si="123"/>
        <v>85.849399999999989</v>
      </c>
      <c r="O584" s="17">
        <f t="shared" si="120"/>
        <v>48.934157999999989</v>
      </c>
      <c r="P584" s="17">
        <f t="shared" si="113"/>
        <v>48.934157999999989</v>
      </c>
      <c r="Q584" s="17">
        <f t="shared" si="121"/>
        <v>219.739158</v>
      </c>
      <c r="R584" s="49"/>
      <c r="S584" s="12"/>
    </row>
    <row r="585" spans="2:19" ht="41.4" x14ac:dyDescent="0.25">
      <c r="B585" s="48">
        <f>IF(F585&lt;&gt;"",1+MAX($B$22:B584),"")</f>
        <v>339</v>
      </c>
      <c r="C585" s="119"/>
      <c r="D585" s="8" t="s">
        <v>647</v>
      </c>
      <c r="E585" s="23" t="s">
        <v>107</v>
      </c>
      <c r="F585" s="39">
        <v>1</v>
      </c>
      <c r="G585" s="17">
        <v>177</v>
      </c>
      <c r="H585" s="17">
        <f t="shared" si="122"/>
        <v>170.80500000000001</v>
      </c>
      <c r="I585" s="17">
        <f t="shared" si="112"/>
        <v>170.80500000000001</v>
      </c>
      <c r="J585" s="15">
        <v>0.56999999999999995</v>
      </c>
      <c r="K585" s="10">
        <f t="shared" si="119"/>
        <v>0.56999999999999995</v>
      </c>
      <c r="L585" s="88" t="s">
        <v>747</v>
      </c>
      <c r="M585" s="89">
        <v>62.3</v>
      </c>
      <c r="N585" s="17">
        <f t="shared" si="123"/>
        <v>85.849399999999989</v>
      </c>
      <c r="O585" s="17">
        <f t="shared" si="120"/>
        <v>48.934157999999989</v>
      </c>
      <c r="P585" s="17">
        <f t="shared" si="113"/>
        <v>48.934157999999989</v>
      </c>
      <c r="Q585" s="17">
        <f t="shared" si="121"/>
        <v>219.739158</v>
      </c>
      <c r="R585" s="49"/>
      <c r="S585" s="12"/>
    </row>
    <row r="586" spans="2:19" ht="41.4" x14ac:dyDescent="0.25">
      <c r="B586" s="48">
        <f>IF(F586&lt;&gt;"",1+MAX($B$22:B585),"")</f>
        <v>340</v>
      </c>
      <c r="C586" s="119"/>
      <c r="D586" s="8" t="s">
        <v>650</v>
      </c>
      <c r="E586" s="23" t="s">
        <v>107</v>
      </c>
      <c r="F586" s="39">
        <f>2+1</f>
        <v>3</v>
      </c>
      <c r="G586" s="17">
        <v>166</v>
      </c>
      <c r="H586" s="17">
        <f t="shared" si="122"/>
        <v>160.19</v>
      </c>
      <c r="I586" s="17">
        <f t="shared" si="112"/>
        <v>480.57</v>
      </c>
      <c r="J586" s="15">
        <v>0.498</v>
      </c>
      <c r="K586" s="10">
        <f t="shared" si="119"/>
        <v>1.494</v>
      </c>
      <c r="L586" s="88" t="s">
        <v>747</v>
      </c>
      <c r="M586" s="89">
        <v>62.3</v>
      </c>
      <c r="N586" s="17">
        <f t="shared" si="123"/>
        <v>85.849399999999989</v>
      </c>
      <c r="O586" s="17">
        <f t="shared" si="120"/>
        <v>42.753001199999993</v>
      </c>
      <c r="P586" s="17">
        <f t="shared" si="113"/>
        <v>128.25900359999997</v>
      </c>
      <c r="Q586" s="17">
        <f t="shared" si="121"/>
        <v>608.82900359999996</v>
      </c>
      <c r="R586" s="49"/>
      <c r="S586" s="12"/>
    </row>
    <row r="587" spans="2:19" ht="41.4" x14ac:dyDescent="0.25">
      <c r="B587" s="48">
        <f>IF(F587&lt;&gt;"",1+MAX($B$22:B586),"")</f>
        <v>341</v>
      </c>
      <c r="C587" s="119"/>
      <c r="D587" s="8" t="s">
        <v>651</v>
      </c>
      <c r="E587" s="23" t="s">
        <v>107</v>
      </c>
      <c r="F587" s="39">
        <f>1+1</f>
        <v>2</v>
      </c>
      <c r="G587" s="17">
        <v>172.5</v>
      </c>
      <c r="H587" s="17">
        <f t="shared" si="122"/>
        <v>166.46250000000001</v>
      </c>
      <c r="I587" s="17">
        <f t="shared" si="112"/>
        <v>332.92500000000001</v>
      </c>
      <c r="J587" s="15">
        <v>0.53</v>
      </c>
      <c r="K587" s="10">
        <f t="shared" si="119"/>
        <v>1.06</v>
      </c>
      <c r="L587" s="88" t="s">
        <v>747</v>
      </c>
      <c r="M587" s="89">
        <v>62.3</v>
      </c>
      <c r="N587" s="17">
        <f t="shared" si="123"/>
        <v>85.849399999999989</v>
      </c>
      <c r="O587" s="17">
        <f t="shared" si="120"/>
        <v>45.500181999999995</v>
      </c>
      <c r="P587" s="17">
        <f t="shared" si="113"/>
        <v>91.00036399999999</v>
      </c>
      <c r="Q587" s="17">
        <f t="shared" si="121"/>
        <v>423.925364</v>
      </c>
      <c r="R587" s="49"/>
      <c r="S587" s="12"/>
    </row>
    <row r="588" spans="2:19" ht="41.4" x14ac:dyDescent="0.25">
      <c r="B588" s="48">
        <f>IF(F588&lt;&gt;"",1+MAX($B$22:B587),"")</f>
        <v>342</v>
      </c>
      <c r="C588" s="119"/>
      <c r="D588" s="8" t="s">
        <v>652</v>
      </c>
      <c r="E588" s="23" t="s">
        <v>107</v>
      </c>
      <c r="F588" s="39">
        <f>1+1</f>
        <v>2</v>
      </c>
      <c r="G588" s="17">
        <v>177</v>
      </c>
      <c r="H588" s="17">
        <f t="shared" si="122"/>
        <v>170.80500000000001</v>
      </c>
      <c r="I588" s="17">
        <f t="shared" si="112"/>
        <v>341.61</v>
      </c>
      <c r="J588" s="15">
        <v>0.56999999999999995</v>
      </c>
      <c r="K588" s="10">
        <f t="shared" si="119"/>
        <v>1.1399999999999999</v>
      </c>
      <c r="L588" s="88" t="s">
        <v>747</v>
      </c>
      <c r="M588" s="89">
        <v>62.3</v>
      </c>
      <c r="N588" s="17">
        <f t="shared" si="123"/>
        <v>85.849399999999989</v>
      </c>
      <c r="O588" s="17">
        <f t="shared" si="120"/>
        <v>48.934157999999989</v>
      </c>
      <c r="P588" s="17">
        <f t="shared" si="113"/>
        <v>97.868315999999979</v>
      </c>
      <c r="Q588" s="17">
        <f t="shared" si="121"/>
        <v>439.47831600000001</v>
      </c>
      <c r="R588" s="49"/>
      <c r="S588" s="12"/>
    </row>
    <row r="589" spans="2:19" ht="41.4" x14ac:dyDescent="0.25">
      <c r="B589" s="48">
        <f>IF(F589&lt;&gt;"",1+MAX($B$22:B588),"")</f>
        <v>343</v>
      </c>
      <c r="C589" s="119"/>
      <c r="D589" s="8" t="s">
        <v>635</v>
      </c>
      <c r="E589" s="23" t="s">
        <v>107</v>
      </c>
      <c r="F589" s="39">
        <v>1</v>
      </c>
      <c r="G589" s="17">
        <v>177</v>
      </c>
      <c r="H589" s="17">
        <f t="shared" si="122"/>
        <v>170.80500000000001</v>
      </c>
      <c r="I589" s="17">
        <f t="shared" si="112"/>
        <v>170.80500000000001</v>
      </c>
      <c r="J589" s="15">
        <v>0.56999999999999995</v>
      </c>
      <c r="K589" s="10">
        <f t="shared" si="119"/>
        <v>0.56999999999999995</v>
      </c>
      <c r="L589" s="88" t="s">
        <v>747</v>
      </c>
      <c r="M589" s="89">
        <v>62.3</v>
      </c>
      <c r="N589" s="17">
        <f t="shared" si="123"/>
        <v>85.849399999999989</v>
      </c>
      <c r="O589" s="17">
        <f t="shared" si="120"/>
        <v>48.934157999999989</v>
      </c>
      <c r="P589" s="17">
        <f t="shared" si="113"/>
        <v>48.934157999999989</v>
      </c>
      <c r="Q589" s="17">
        <f t="shared" si="121"/>
        <v>219.739158</v>
      </c>
      <c r="R589" s="49"/>
      <c r="S589" s="12"/>
    </row>
    <row r="590" spans="2:19" ht="41.4" x14ac:dyDescent="0.25">
      <c r="B590" s="48">
        <f>IF(F590&lt;&gt;"",1+MAX($B$22:B589),"")</f>
        <v>344</v>
      </c>
      <c r="C590" s="119"/>
      <c r="D590" s="8" t="s">
        <v>653</v>
      </c>
      <c r="E590" s="23" t="s">
        <v>107</v>
      </c>
      <c r="F590" s="39">
        <v>1</v>
      </c>
      <c r="G590" s="17">
        <v>181</v>
      </c>
      <c r="H590" s="17">
        <f t="shared" si="122"/>
        <v>174.66499999999999</v>
      </c>
      <c r="I590" s="17">
        <f t="shared" si="112"/>
        <v>174.66499999999999</v>
      </c>
      <c r="J590" s="15">
        <v>0.53</v>
      </c>
      <c r="K590" s="10">
        <f t="shared" si="119"/>
        <v>0.53</v>
      </c>
      <c r="L590" s="88" t="s">
        <v>747</v>
      </c>
      <c r="M590" s="89">
        <v>62.3</v>
      </c>
      <c r="N590" s="17">
        <f t="shared" si="123"/>
        <v>85.849399999999989</v>
      </c>
      <c r="O590" s="17">
        <f t="shared" si="120"/>
        <v>45.500181999999995</v>
      </c>
      <c r="P590" s="17">
        <f t="shared" si="113"/>
        <v>45.500181999999995</v>
      </c>
      <c r="Q590" s="17">
        <f t="shared" si="121"/>
        <v>220.16518199999999</v>
      </c>
      <c r="R590" s="49"/>
      <c r="S590" s="12"/>
    </row>
    <row r="591" spans="2:19" ht="41.4" x14ac:dyDescent="0.25">
      <c r="B591" s="48">
        <f>IF(F591&lt;&gt;"",1+MAX($B$22:B590),"")</f>
        <v>345</v>
      </c>
      <c r="C591" s="119"/>
      <c r="D591" s="8" t="s">
        <v>654</v>
      </c>
      <c r="E591" s="23" t="s">
        <v>107</v>
      </c>
      <c r="F591" s="39">
        <f>1+1</f>
        <v>2</v>
      </c>
      <c r="G591" s="17">
        <v>177</v>
      </c>
      <c r="H591" s="17">
        <f t="shared" si="122"/>
        <v>170.80500000000001</v>
      </c>
      <c r="I591" s="17">
        <f t="shared" si="112"/>
        <v>341.61</v>
      </c>
      <c r="J591" s="15">
        <v>0.56999999999999995</v>
      </c>
      <c r="K591" s="10">
        <f t="shared" si="119"/>
        <v>1.1399999999999999</v>
      </c>
      <c r="L591" s="88" t="s">
        <v>747</v>
      </c>
      <c r="M591" s="89">
        <v>62.3</v>
      </c>
      <c r="N591" s="17">
        <f t="shared" si="123"/>
        <v>85.849399999999989</v>
      </c>
      <c r="O591" s="17">
        <f t="shared" si="120"/>
        <v>48.934157999999989</v>
      </c>
      <c r="P591" s="17">
        <f t="shared" si="113"/>
        <v>97.868315999999979</v>
      </c>
      <c r="Q591" s="17">
        <f t="shared" si="121"/>
        <v>439.47831600000001</v>
      </c>
      <c r="R591" s="49"/>
      <c r="S591" s="12"/>
    </row>
    <row r="592" spans="2:19" ht="41.4" x14ac:dyDescent="0.25">
      <c r="B592" s="48">
        <f>IF(F592&lt;&gt;"",1+MAX($B$22:B591),"")</f>
        <v>346</v>
      </c>
      <c r="C592" s="119"/>
      <c r="D592" s="8" t="s">
        <v>655</v>
      </c>
      <c r="E592" s="23" t="s">
        <v>107</v>
      </c>
      <c r="F592" s="39">
        <v>1</v>
      </c>
      <c r="G592" s="17">
        <v>181</v>
      </c>
      <c r="H592" s="17">
        <f t="shared" si="122"/>
        <v>174.66499999999999</v>
      </c>
      <c r="I592" s="17">
        <f t="shared" si="112"/>
        <v>174.66499999999999</v>
      </c>
      <c r="J592" s="15">
        <v>0.53</v>
      </c>
      <c r="K592" s="10">
        <f t="shared" si="119"/>
        <v>0.53</v>
      </c>
      <c r="L592" s="88" t="s">
        <v>747</v>
      </c>
      <c r="M592" s="89">
        <v>62.3</v>
      </c>
      <c r="N592" s="17">
        <f t="shared" si="123"/>
        <v>85.849399999999989</v>
      </c>
      <c r="O592" s="17">
        <f t="shared" si="120"/>
        <v>45.500181999999995</v>
      </c>
      <c r="P592" s="17">
        <f t="shared" si="113"/>
        <v>45.500181999999995</v>
      </c>
      <c r="Q592" s="17">
        <f t="shared" si="121"/>
        <v>220.16518199999999</v>
      </c>
      <c r="R592" s="49"/>
      <c r="S592" s="12"/>
    </row>
    <row r="593" spans="2:19" ht="41.4" x14ac:dyDescent="0.25">
      <c r="B593" s="48">
        <f>IF(F593&lt;&gt;"",1+MAX($B$22:B592),"")</f>
        <v>347</v>
      </c>
      <c r="C593" s="119"/>
      <c r="D593" s="8" t="s">
        <v>656</v>
      </c>
      <c r="E593" s="23" t="s">
        <v>107</v>
      </c>
      <c r="F593" s="39">
        <v>1</v>
      </c>
      <c r="G593" s="17">
        <v>177</v>
      </c>
      <c r="H593" s="17">
        <f t="shared" si="122"/>
        <v>170.80500000000001</v>
      </c>
      <c r="I593" s="17">
        <f t="shared" si="112"/>
        <v>170.80500000000001</v>
      </c>
      <c r="J593" s="15">
        <v>0.56999999999999995</v>
      </c>
      <c r="K593" s="10">
        <f t="shared" si="119"/>
        <v>0.56999999999999995</v>
      </c>
      <c r="L593" s="88" t="s">
        <v>747</v>
      </c>
      <c r="M593" s="89">
        <v>62.3</v>
      </c>
      <c r="N593" s="17">
        <f t="shared" si="123"/>
        <v>85.849399999999989</v>
      </c>
      <c r="O593" s="17">
        <f t="shared" si="120"/>
        <v>48.934157999999989</v>
      </c>
      <c r="P593" s="17">
        <f t="shared" si="113"/>
        <v>48.934157999999989</v>
      </c>
      <c r="Q593" s="17">
        <f t="shared" si="121"/>
        <v>219.739158</v>
      </c>
      <c r="R593" s="49"/>
      <c r="S593" s="12"/>
    </row>
    <row r="594" spans="2:19" ht="41.4" x14ac:dyDescent="0.25">
      <c r="B594" s="48">
        <f>IF(F594&lt;&gt;"",1+MAX($B$22:B593),"")</f>
        <v>348</v>
      </c>
      <c r="C594" s="119"/>
      <c r="D594" s="8" t="s">
        <v>656</v>
      </c>
      <c r="E594" s="23" t="s">
        <v>107</v>
      </c>
      <c r="F594" s="39">
        <v>1</v>
      </c>
      <c r="G594" s="17">
        <v>177</v>
      </c>
      <c r="H594" s="17">
        <f t="shared" si="122"/>
        <v>170.80500000000001</v>
      </c>
      <c r="I594" s="17">
        <f t="shared" si="112"/>
        <v>170.80500000000001</v>
      </c>
      <c r="J594" s="15">
        <v>0.56999999999999995</v>
      </c>
      <c r="K594" s="10">
        <f t="shared" si="119"/>
        <v>0.56999999999999995</v>
      </c>
      <c r="L594" s="88" t="s">
        <v>747</v>
      </c>
      <c r="M594" s="89">
        <v>62.3</v>
      </c>
      <c r="N594" s="17">
        <f t="shared" si="123"/>
        <v>85.849399999999989</v>
      </c>
      <c r="O594" s="17">
        <f t="shared" si="120"/>
        <v>48.934157999999989</v>
      </c>
      <c r="P594" s="17">
        <f t="shared" si="113"/>
        <v>48.934157999999989</v>
      </c>
      <c r="Q594" s="17">
        <f t="shared" si="121"/>
        <v>219.739158</v>
      </c>
      <c r="R594" s="49"/>
      <c r="S594" s="12"/>
    </row>
    <row r="595" spans="2:19" x14ac:dyDescent="0.25">
      <c r="B595" s="48">
        <f>IF(F595&lt;&gt;"",1+MAX($B$22:B594),"")</f>
        <v>349</v>
      </c>
      <c r="C595" s="119"/>
      <c r="D595" s="8" t="s">
        <v>657</v>
      </c>
      <c r="E595" s="23" t="s">
        <v>107</v>
      </c>
      <c r="F595" s="39">
        <f>9+1+2+3</f>
        <v>15</v>
      </c>
      <c r="G595" s="17">
        <v>23.5</v>
      </c>
      <c r="H595" s="17">
        <f t="shared" si="122"/>
        <v>22.677499999999998</v>
      </c>
      <c r="I595" s="17">
        <f t="shared" si="112"/>
        <v>340.16249999999997</v>
      </c>
      <c r="J595" s="15">
        <v>0.307</v>
      </c>
      <c r="K595" s="10">
        <f t="shared" si="119"/>
        <v>4.6049999999999995</v>
      </c>
      <c r="L595" s="88" t="s">
        <v>747</v>
      </c>
      <c r="M595" s="89">
        <v>62.3</v>
      </c>
      <c r="N595" s="17">
        <f t="shared" si="123"/>
        <v>85.849399999999989</v>
      </c>
      <c r="O595" s="17">
        <f t="shared" si="120"/>
        <v>26.355765799999997</v>
      </c>
      <c r="P595" s="17">
        <f t="shared" si="113"/>
        <v>395.33648699999998</v>
      </c>
      <c r="Q595" s="17">
        <f t="shared" si="121"/>
        <v>735.49898699999994</v>
      </c>
      <c r="R595" s="49"/>
      <c r="S595" s="12"/>
    </row>
    <row r="596" spans="2:19" ht="27.6" x14ac:dyDescent="0.25">
      <c r="B596" s="48">
        <f>IF(F596&lt;&gt;"",1+MAX($B$22:B595),"")</f>
        <v>350</v>
      </c>
      <c r="C596" s="119"/>
      <c r="D596" s="8" t="s">
        <v>658</v>
      </c>
      <c r="E596" s="23" t="s">
        <v>107</v>
      </c>
      <c r="F596" s="39">
        <v>1</v>
      </c>
      <c r="G596" s="17">
        <v>166</v>
      </c>
      <c r="H596" s="17">
        <f t="shared" si="122"/>
        <v>160.19</v>
      </c>
      <c r="I596" s="17">
        <f t="shared" si="112"/>
        <v>160.19</v>
      </c>
      <c r="J596" s="15">
        <v>0.498</v>
      </c>
      <c r="K596" s="10">
        <f t="shared" si="119"/>
        <v>0.498</v>
      </c>
      <c r="L596" s="88" t="s">
        <v>747</v>
      </c>
      <c r="M596" s="89">
        <v>62.3</v>
      </c>
      <c r="N596" s="17">
        <f t="shared" si="123"/>
        <v>85.849399999999989</v>
      </c>
      <c r="O596" s="17">
        <f t="shared" si="120"/>
        <v>42.753001199999993</v>
      </c>
      <c r="P596" s="17">
        <f t="shared" si="113"/>
        <v>42.753001199999993</v>
      </c>
      <c r="Q596" s="17">
        <f t="shared" si="121"/>
        <v>202.9430012</v>
      </c>
      <c r="R596" s="49"/>
      <c r="S596" s="12"/>
    </row>
    <row r="597" spans="2:19" ht="27.6" x14ac:dyDescent="0.25">
      <c r="B597" s="48">
        <f>IF(F597&lt;&gt;"",1+MAX($B$22:B596),"")</f>
        <v>351</v>
      </c>
      <c r="C597" s="119"/>
      <c r="D597" s="8" t="s">
        <v>659</v>
      </c>
      <c r="E597" s="23" t="s">
        <v>107</v>
      </c>
      <c r="F597" s="39">
        <v>1</v>
      </c>
      <c r="G597" s="17">
        <v>166</v>
      </c>
      <c r="H597" s="17">
        <f t="shared" si="122"/>
        <v>160.19</v>
      </c>
      <c r="I597" s="17">
        <f t="shared" si="112"/>
        <v>160.19</v>
      </c>
      <c r="J597" s="15">
        <v>0.498</v>
      </c>
      <c r="K597" s="10">
        <f t="shared" si="119"/>
        <v>0.498</v>
      </c>
      <c r="L597" s="88" t="s">
        <v>747</v>
      </c>
      <c r="M597" s="89">
        <v>62.3</v>
      </c>
      <c r="N597" s="17">
        <f t="shared" si="123"/>
        <v>85.849399999999989</v>
      </c>
      <c r="O597" s="17">
        <f t="shared" si="120"/>
        <v>42.753001199999993</v>
      </c>
      <c r="P597" s="17">
        <f t="shared" si="113"/>
        <v>42.753001199999993</v>
      </c>
      <c r="Q597" s="17">
        <f t="shared" si="121"/>
        <v>202.9430012</v>
      </c>
      <c r="R597" s="49"/>
      <c r="S597" s="12"/>
    </row>
    <row r="598" spans="2:19" x14ac:dyDescent="0.25">
      <c r="B598" s="48">
        <f>IF(F598&lt;&gt;"",1+MAX($B$22:B597),"")</f>
        <v>352</v>
      </c>
      <c r="C598" s="119"/>
      <c r="D598" s="8" t="s">
        <v>608</v>
      </c>
      <c r="E598" s="23" t="s">
        <v>107</v>
      </c>
      <c r="F598" s="39">
        <v>1</v>
      </c>
      <c r="G598" s="17">
        <v>177</v>
      </c>
      <c r="H598" s="17">
        <f t="shared" si="122"/>
        <v>170.80500000000001</v>
      </c>
      <c r="I598" s="17">
        <f t="shared" si="112"/>
        <v>170.80500000000001</v>
      </c>
      <c r="J598" s="15">
        <v>0.56999999999999995</v>
      </c>
      <c r="K598" s="10">
        <f t="shared" si="119"/>
        <v>0.56999999999999995</v>
      </c>
      <c r="L598" s="88" t="s">
        <v>747</v>
      </c>
      <c r="M598" s="89">
        <v>62.3</v>
      </c>
      <c r="N598" s="17">
        <f t="shared" si="123"/>
        <v>85.849399999999989</v>
      </c>
      <c r="O598" s="17">
        <f t="shared" si="120"/>
        <v>48.934157999999989</v>
      </c>
      <c r="P598" s="17">
        <f t="shared" si="113"/>
        <v>48.934157999999989</v>
      </c>
      <c r="Q598" s="17">
        <f t="shared" si="121"/>
        <v>219.739158</v>
      </c>
      <c r="R598" s="49"/>
      <c r="S598" s="12"/>
    </row>
    <row r="599" spans="2:19" x14ac:dyDescent="0.25">
      <c r="B599" s="48">
        <f>IF(F599&lt;&gt;"",1+MAX($B$22:B598),"")</f>
        <v>353</v>
      </c>
      <c r="C599" s="119"/>
      <c r="D599" s="8" t="s">
        <v>660</v>
      </c>
      <c r="E599" s="23" t="s">
        <v>107</v>
      </c>
      <c r="F599" s="39">
        <v>1</v>
      </c>
      <c r="G599" s="17">
        <v>172.5</v>
      </c>
      <c r="H599" s="17">
        <f t="shared" si="122"/>
        <v>166.46250000000001</v>
      </c>
      <c r="I599" s="17">
        <f t="shared" si="112"/>
        <v>166.46250000000001</v>
      </c>
      <c r="J599" s="15">
        <v>0.53</v>
      </c>
      <c r="K599" s="10">
        <f t="shared" si="119"/>
        <v>0.53</v>
      </c>
      <c r="L599" s="88" t="s">
        <v>747</v>
      </c>
      <c r="M599" s="89">
        <v>62.3</v>
      </c>
      <c r="N599" s="17">
        <f t="shared" si="123"/>
        <v>85.849399999999989</v>
      </c>
      <c r="O599" s="17">
        <f t="shared" si="120"/>
        <v>45.500181999999995</v>
      </c>
      <c r="P599" s="17">
        <f t="shared" si="113"/>
        <v>45.500181999999995</v>
      </c>
      <c r="Q599" s="17">
        <f t="shared" si="121"/>
        <v>211.962682</v>
      </c>
      <c r="R599" s="49"/>
      <c r="S599" s="12"/>
    </row>
    <row r="600" spans="2:19" x14ac:dyDescent="0.25">
      <c r="B600" s="48">
        <f>IF(F600&lt;&gt;"",1+MAX($B$22:B599),"")</f>
        <v>354</v>
      </c>
      <c r="C600" s="119"/>
      <c r="D600" s="8" t="s">
        <v>661</v>
      </c>
      <c r="E600" s="23" t="s">
        <v>107</v>
      </c>
      <c r="F600" s="39">
        <v>1</v>
      </c>
      <c r="G600" s="17">
        <v>172.5</v>
      </c>
      <c r="H600" s="17">
        <f t="shared" si="122"/>
        <v>166.46250000000001</v>
      </c>
      <c r="I600" s="17">
        <f t="shared" si="112"/>
        <v>166.46250000000001</v>
      </c>
      <c r="J600" s="15">
        <v>0.53</v>
      </c>
      <c r="K600" s="10">
        <f t="shared" si="119"/>
        <v>0.53</v>
      </c>
      <c r="L600" s="88" t="s">
        <v>747</v>
      </c>
      <c r="M600" s="89">
        <v>62.3</v>
      </c>
      <c r="N600" s="17">
        <f t="shared" si="123"/>
        <v>85.849399999999989</v>
      </c>
      <c r="O600" s="17">
        <f t="shared" si="120"/>
        <v>45.500181999999995</v>
      </c>
      <c r="P600" s="17">
        <f t="shared" si="113"/>
        <v>45.500181999999995</v>
      </c>
      <c r="Q600" s="17">
        <f t="shared" si="121"/>
        <v>211.962682</v>
      </c>
      <c r="R600" s="49"/>
      <c r="S600" s="12"/>
    </row>
    <row r="601" spans="2:19" x14ac:dyDescent="0.25">
      <c r="B601" s="48">
        <f>IF(F601&lt;&gt;"",1+MAX($B$22:B600),"")</f>
        <v>355</v>
      </c>
      <c r="C601" s="119"/>
      <c r="D601" s="8" t="s">
        <v>662</v>
      </c>
      <c r="E601" s="23" t="s">
        <v>107</v>
      </c>
      <c r="F601" s="39">
        <v>1</v>
      </c>
      <c r="G601" s="17">
        <v>177</v>
      </c>
      <c r="H601" s="17">
        <f t="shared" si="122"/>
        <v>170.80500000000001</v>
      </c>
      <c r="I601" s="17">
        <f t="shared" si="112"/>
        <v>170.80500000000001</v>
      </c>
      <c r="J601" s="15">
        <v>0.56999999999999995</v>
      </c>
      <c r="K601" s="10">
        <f t="shared" si="119"/>
        <v>0.56999999999999995</v>
      </c>
      <c r="L601" s="88" t="s">
        <v>747</v>
      </c>
      <c r="M601" s="89">
        <v>62.3</v>
      </c>
      <c r="N601" s="17">
        <f t="shared" si="123"/>
        <v>85.849399999999989</v>
      </c>
      <c r="O601" s="17">
        <f t="shared" si="120"/>
        <v>48.934157999999989</v>
      </c>
      <c r="P601" s="17">
        <f t="shared" si="113"/>
        <v>48.934157999999989</v>
      </c>
      <c r="Q601" s="17">
        <f t="shared" si="121"/>
        <v>219.739158</v>
      </c>
      <c r="R601" s="49"/>
      <c r="S601" s="12"/>
    </row>
    <row r="602" spans="2:19" x14ac:dyDescent="0.25">
      <c r="B602" s="48">
        <f>IF(F602&lt;&gt;"",1+MAX($B$22:B601),"")</f>
        <v>356</v>
      </c>
      <c r="C602" s="119"/>
      <c r="D602" s="8" t="s">
        <v>663</v>
      </c>
      <c r="E602" s="23" t="s">
        <v>107</v>
      </c>
      <c r="F602" s="39">
        <v>1</v>
      </c>
      <c r="G602" s="17">
        <v>222</v>
      </c>
      <c r="H602" s="17">
        <f t="shared" si="122"/>
        <v>214.23</v>
      </c>
      <c r="I602" s="17">
        <f t="shared" si="112"/>
        <v>214.23</v>
      </c>
      <c r="J602" s="15">
        <v>0.80300000000000005</v>
      </c>
      <c r="K602" s="10">
        <f t="shared" si="119"/>
        <v>0.80300000000000005</v>
      </c>
      <c r="L602" s="88" t="s">
        <v>747</v>
      </c>
      <c r="M602" s="89">
        <v>62.3</v>
      </c>
      <c r="N602" s="17">
        <f t="shared" si="123"/>
        <v>85.849399999999989</v>
      </c>
      <c r="O602" s="17">
        <f t="shared" si="120"/>
        <v>68.937068199999999</v>
      </c>
      <c r="P602" s="17">
        <f t="shared" si="113"/>
        <v>68.937068199999999</v>
      </c>
      <c r="Q602" s="17">
        <f t="shared" si="121"/>
        <v>283.16706820000002</v>
      </c>
      <c r="R602" s="49"/>
      <c r="S602" s="12"/>
    </row>
    <row r="603" spans="2:19" x14ac:dyDescent="0.25">
      <c r="B603" s="48">
        <f>IF(F603&lt;&gt;"",1+MAX($B$22:B602),"")</f>
        <v>357</v>
      </c>
      <c r="C603" s="119"/>
      <c r="D603" s="8" t="s">
        <v>664</v>
      </c>
      <c r="E603" s="23" t="s">
        <v>107</v>
      </c>
      <c r="F603" s="39">
        <v>1</v>
      </c>
      <c r="G603" s="17">
        <v>177</v>
      </c>
      <c r="H603" s="17">
        <f t="shared" si="122"/>
        <v>170.80500000000001</v>
      </c>
      <c r="I603" s="17">
        <f t="shared" si="112"/>
        <v>170.80500000000001</v>
      </c>
      <c r="J603" s="15">
        <v>0.56999999999999995</v>
      </c>
      <c r="K603" s="10">
        <f t="shared" si="119"/>
        <v>0.56999999999999995</v>
      </c>
      <c r="L603" s="88" t="s">
        <v>747</v>
      </c>
      <c r="M603" s="89">
        <v>62.3</v>
      </c>
      <c r="N603" s="17">
        <f t="shared" si="123"/>
        <v>85.849399999999989</v>
      </c>
      <c r="O603" s="17">
        <f t="shared" si="120"/>
        <v>48.934157999999989</v>
      </c>
      <c r="P603" s="17">
        <f t="shared" si="113"/>
        <v>48.934157999999989</v>
      </c>
      <c r="Q603" s="17">
        <f t="shared" si="121"/>
        <v>219.739158</v>
      </c>
      <c r="R603" s="49"/>
      <c r="S603" s="12"/>
    </row>
    <row r="604" spans="2:19" x14ac:dyDescent="0.25">
      <c r="B604" s="48">
        <f>IF(F604&lt;&gt;"",1+MAX($B$22:B603),"")</f>
        <v>358</v>
      </c>
      <c r="C604" s="119"/>
      <c r="D604" s="8" t="s">
        <v>665</v>
      </c>
      <c r="E604" s="23" t="s">
        <v>107</v>
      </c>
      <c r="F604" s="39">
        <v>1</v>
      </c>
      <c r="G604" s="17">
        <v>172.5</v>
      </c>
      <c r="H604" s="17">
        <f t="shared" si="122"/>
        <v>166.46250000000001</v>
      </c>
      <c r="I604" s="17">
        <f t="shared" si="112"/>
        <v>166.46250000000001</v>
      </c>
      <c r="J604" s="15">
        <v>0.53</v>
      </c>
      <c r="K604" s="10">
        <f t="shared" si="119"/>
        <v>0.53</v>
      </c>
      <c r="L604" s="88" t="s">
        <v>747</v>
      </c>
      <c r="M604" s="89">
        <v>62.3</v>
      </c>
      <c r="N604" s="17">
        <f t="shared" si="123"/>
        <v>85.849399999999989</v>
      </c>
      <c r="O604" s="17">
        <f t="shared" si="120"/>
        <v>45.500181999999995</v>
      </c>
      <c r="P604" s="17">
        <f t="shared" si="113"/>
        <v>45.500181999999995</v>
      </c>
      <c r="Q604" s="17">
        <f t="shared" si="121"/>
        <v>211.962682</v>
      </c>
      <c r="R604" s="49"/>
      <c r="S604" s="12"/>
    </row>
    <row r="605" spans="2:19" x14ac:dyDescent="0.25">
      <c r="B605" s="48">
        <f>IF(F605&lt;&gt;"",1+MAX($B$22:B604),"")</f>
        <v>359</v>
      </c>
      <c r="C605" s="119"/>
      <c r="D605" s="8" t="s">
        <v>666</v>
      </c>
      <c r="E605" s="23" t="s">
        <v>107</v>
      </c>
      <c r="F605" s="39">
        <v>1</v>
      </c>
      <c r="G605" s="17">
        <v>177</v>
      </c>
      <c r="H605" s="17">
        <f t="shared" si="122"/>
        <v>170.80500000000001</v>
      </c>
      <c r="I605" s="17">
        <f t="shared" si="112"/>
        <v>170.80500000000001</v>
      </c>
      <c r="J605" s="15">
        <v>0.56999999999999995</v>
      </c>
      <c r="K605" s="10">
        <f t="shared" si="119"/>
        <v>0.56999999999999995</v>
      </c>
      <c r="L605" s="88" t="s">
        <v>747</v>
      </c>
      <c r="M605" s="89">
        <v>62.3</v>
      </c>
      <c r="N605" s="17">
        <f t="shared" si="123"/>
        <v>85.849399999999989</v>
      </c>
      <c r="O605" s="17">
        <f t="shared" si="120"/>
        <v>48.934157999999989</v>
      </c>
      <c r="P605" s="17">
        <f t="shared" si="113"/>
        <v>48.934157999999989</v>
      </c>
      <c r="Q605" s="17">
        <f t="shared" si="121"/>
        <v>219.739158</v>
      </c>
      <c r="R605" s="49"/>
      <c r="S605" s="12"/>
    </row>
    <row r="606" spans="2:19" x14ac:dyDescent="0.25">
      <c r="B606" s="48">
        <f>IF(F606&lt;&gt;"",1+MAX($B$22:B605),"")</f>
        <v>360</v>
      </c>
      <c r="C606" s="119"/>
      <c r="D606" s="8" t="s">
        <v>667</v>
      </c>
      <c r="E606" s="23" t="s">
        <v>107</v>
      </c>
      <c r="F606" s="39">
        <v>1</v>
      </c>
      <c r="G606" s="17">
        <v>145</v>
      </c>
      <c r="H606" s="17">
        <f t="shared" si="122"/>
        <v>139.92499999999998</v>
      </c>
      <c r="I606" s="17">
        <f t="shared" si="112"/>
        <v>139.92499999999998</v>
      </c>
      <c r="J606" s="15">
        <v>0.52300000000000002</v>
      </c>
      <c r="K606" s="10">
        <f t="shared" si="119"/>
        <v>0.52300000000000002</v>
      </c>
      <c r="L606" s="88" t="s">
        <v>747</v>
      </c>
      <c r="M606" s="89">
        <v>62.3</v>
      </c>
      <c r="N606" s="17">
        <f t="shared" si="123"/>
        <v>85.849399999999989</v>
      </c>
      <c r="O606" s="17">
        <f t="shared" si="120"/>
        <v>44.899236199999997</v>
      </c>
      <c r="P606" s="17">
        <f t="shared" si="113"/>
        <v>44.899236199999997</v>
      </c>
      <c r="Q606" s="17">
        <f t="shared" si="121"/>
        <v>184.82423619999997</v>
      </c>
      <c r="R606" s="49"/>
      <c r="S606" s="12"/>
    </row>
    <row r="607" spans="2:19" x14ac:dyDescent="0.25">
      <c r="B607" s="48">
        <f>IF(F607&lt;&gt;"",1+MAX($B$22:B606),"")</f>
        <v>361</v>
      </c>
      <c r="C607" s="119"/>
      <c r="D607" s="8" t="s">
        <v>668</v>
      </c>
      <c r="E607" s="23" t="s">
        <v>107</v>
      </c>
      <c r="F607" s="39">
        <v>1</v>
      </c>
      <c r="G607" s="17">
        <v>145</v>
      </c>
      <c r="H607" s="17">
        <f t="shared" si="122"/>
        <v>139.92499999999998</v>
      </c>
      <c r="I607" s="17">
        <f t="shared" si="112"/>
        <v>139.92499999999998</v>
      </c>
      <c r="J607" s="15">
        <v>0.52300000000000002</v>
      </c>
      <c r="K607" s="10">
        <f t="shared" si="119"/>
        <v>0.52300000000000002</v>
      </c>
      <c r="L607" s="88" t="s">
        <v>747</v>
      </c>
      <c r="M607" s="89">
        <v>62.3</v>
      </c>
      <c r="N607" s="17">
        <f t="shared" si="123"/>
        <v>85.849399999999989</v>
      </c>
      <c r="O607" s="17">
        <f t="shared" si="120"/>
        <v>44.899236199999997</v>
      </c>
      <c r="P607" s="17">
        <f t="shared" si="113"/>
        <v>44.899236199999997</v>
      </c>
      <c r="Q607" s="17">
        <f t="shared" si="121"/>
        <v>184.82423619999997</v>
      </c>
      <c r="R607" s="49"/>
      <c r="S607" s="12"/>
    </row>
    <row r="608" spans="2:19" x14ac:dyDescent="0.25">
      <c r="B608" s="48">
        <f>IF(F608&lt;&gt;"",1+MAX($B$22:B607),"")</f>
        <v>362</v>
      </c>
      <c r="C608" s="119"/>
      <c r="D608" s="8" t="s">
        <v>669</v>
      </c>
      <c r="E608" s="23" t="s">
        <v>107</v>
      </c>
      <c r="F608" s="39">
        <v>1</v>
      </c>
      <c r="G608" s="17">
        <v>172.5</v>
      </c>
      <c r="H608" s="17">
        <f t="shared" si="122"/>
        <v>166.46250000000001</v>
      </c>
      <c r="I608" s="17">
        <f t="shared" si="112"/>
        <v>166.46250000000001</v>
      </c>
      <c r="J608" s="15">
        <v>0.53</v>
      </c>
      <c r="K608" s="10">
        <f t="shared" si="119"/>
        <v>0.53</v>
      </c>
      <c r="L608" s="88" t="s">
        <v>747</v>
      </c>
      <c r="M608" s="89">
        <v>62.3</v>
      </c>
      <c r="N608" s="17">
        <f t="shared" si="123"/>
        <v>85.849399999999989</v>
      </c>
      <c r="O608" s="17">
        <f t="shared" si="120"/>
        <v>45.500181999999995</v>
      </c>
      <c r="P608" s="17">
        <f t="shared" si="113"/>
        <v>45.500181999999995</v>
      </c>
      <c r="Q608" s="17">
        <f t="shared" si="121"/>
        <v>211.962682</v>
      </c>
      <c r="R608" s="49"/>
      <c r="S608" s="12"/>
    </row>
    <row r="609" spans="2:19" x14ac:dyDescent="0.25">
      <c r="B609" s="48">
        <f>IF(F609&lt;&gt;"",1+MAX($B$22:B608),"")</f>
        <v>363</v>
      </c>
      <c r="C609" s="119"/>
      <c r="D609" s="8" t="s">
        <v>670</v>
      </c>
      <c r="E609" s="23" t="s">
        <v>107</v>
      </c>
      <c r="F609" s="39">
        <v>1</v>
      </c>
      <c r="G609" s="17">
        <v>166</v>
      </c>
      <c r="H609" s="17">
        <f t="shared" si="122"/>
        <v>160.19</v>
      </c>
      <c r="I609" s="17">
        <f t="shared" si="112"/>
        <v>160.19</v>
      </c>
      <c r="J609" s="15">
        <v>0.498</v>
      </c>
      <c r="K609" s="10">
        <f t="shared" si="119"/>
        <v>0.498</v>
      </c>
      <c r="L609" s="88" t="s">
        <v>747</v>
      </c>
      <c r="M609" s="89">
        <v>62.3</v>
      </c>
      <c r="N609" s="17">
        <f t="shared" si="123"/>
        <v>85.849399999999989</v>
      </c>
      <c r="O609" s="17">
        <f t="shared" si="120"/>
        <v>42.753001199999993</v>
      </c>
      <c r="P609" s="17">
        <f t="shared" si="113"/>
        <v>42.753001199999993</v>
      </c>
      <c r="Q609" s="17">
        <f t="shared" si="121"/>
        <v>202.9430012</v>
      </c>
      <c r="R609" s="49"/>
      <c r="S609" s="12"/>
    </row>
    <row r="610" spans="2:19" x14ac:dyDescent="0.25">
      <c r="B610" s="48">
        <f>IF(F610&lt;&gt;"",1+MAX($B$22:B609),"")</f>
        <v>364</v>
      </c>
      <c r="C610" s="119"/>
      <c r="D610" s="8" t="s">
        <v>671</v>
      </c>
      <c r="E610" s="23" t="s">
        <v>107</v>
      </c>
      <c r="F610" s="39">
        <v>1</v>
      </c>
      <c r="G610" s="17">
        <v>172.5</v>
      </c>
      <c r="H610" s="17">
        <f t="shared" si="122"/>
        <v>166.46250000000001</v>
      </c>
      <c r="I610" s="17">
        <f t="shared" si="112"/>
        <v>166.46250000000001</v>
      </c>
      <c r="J610" s="15">
        <v>0.53</v>
      </c>
      <c r="K610" s="10">
        <f t="shared" si="119"/>
        <v>0.53</v>
      </c>
      <c r="L610" s="88" t="s">
        <v>747</v>
      </c>
      <c r="M610" s="89">
        <v>62.3</v>
      </c>
      <c r="N610" s="17">
        <f t="shared" si="123"/>
        <v>85.849399999999989</v>
      </c>
      <c r="O610" s="17">
        <f t="shared" si="120"/>
        <v>45.500181999999995</v>
      </c>
      <c r="P610" s="17">
        <f t="shared" si="113"/>
        <v>45.500181999999995</v>
      </c>
      <c r="Q610" s="17">
        <f t="shared" si="121"/>
        <v>211.962682</v>
      </c>
      <c r="R610" s="49"/>
      <c r="S610" s="12"/>
    </row>
    <row r="611" spans="2:19" x14ac:dyDescent="0.25">
      <c r="B611" s="48">
        <f>IF(F611&lt;&gt;"",1+MAX($B$22:B610),"")</f>
        <v>365</v>
      </c>
      <c r="C611" s="119"/>
      <c r="D611" s="8" t="s">
        <v>672</v>
      </c>
      <c r="E611" s="23" t="s">
        <v>107</v>
      </c>
      <c r="F611" s="39">
        <v>1</v>
      </c>
      <c r="G611" s="17">
        <v>166</v>
      </c>
      <c r="H611" s="17">
        <f t="shared" si="122"/>
        <v>160.19</v>
      </c>
      <c r="I611" s="17">
        <f t="shared" si="112"/>
        <v>160.19</v>
      </c>
      <c r="J611" s="15">
        <v>0.498</v>
      </c>
      <c r="K611" s="10">
        <f t="shared" ref="K611:K663" si="124">F611*J611</f>
        <v>0.498</v>
      </c>
      <c r="L611" s="88" t="s">
        <v>747</v>
      </c>
      <c r="M611" s="89">
        <v>62.3</v>
      </c>
      <c r="N611" s="17">
        <f t="shared" si="123"/>
        <v>85.849399999999989</v>
      </c>
      <c r="O611" s="17">
        <f t="shared" ref="O611:O663" si="125">J611*N611</f>
        <v>42.753001199999993</v>
      </c>
      <c r="P611" s="17">
        <f t="shared" si="113"/>
        <v>42.753001199999993</v>
      </c>
      <c r="Q611" s="17">
        <f t="shared" ref="Q611:Q663" si="126">I611+P611</f>
        <v>202.9430012</v>
      </c>
      <c r="R611" s="49"/>
      <c r="S611" s="12"/>
    </row>
    <row r="612" spans="2:19" x14ac:dyDescent="0.25">
      <c r="B612" s="48">
        <f>IF(F612&lt;&gt;"",1+MAX($B$22:B611),"")</f>
        <v>366</v>
      </c>
      <c r="C612" s="119"/>
      <c r="D612" s="8" t="s">
        <v>673</v>
      </c>
      <c r="E612" s="23" t="s">
        <v>107</v>
      </c>
      <c r="F612" s="39">
        <v>1</v>
      </c>
      <c r="G612" s="17">
        <v>145</v>
      </c>
      <c r="H612" s="17">
        <f t="shared" si="122"/>
        <v>139.92499999999998</v>
      </c>
      <c r="I612" s="17">
        <f t="shared" si="112"/>
        <v>139.92499999999998</v>
      </c>
      <c r="J612" s="15">
        <v>0.52300000000000002</v>
      </c>
      <c r="K612" s="10">
        <f t="shared" si="124"/>
        <v>0.52300000000000002</v>
      </c>
      <c r="L612" s="88" t="s">
        <v>747</v>
      </c>
      <c r="M612" s="89">
        <v>62.3</v>
      </c>
      <c r="N612" s="17">
        <f t="shared" si="123"/>
        <v>85.849399999999989</v>
      </c>
      <c r="O612" s="17">
        <f t="shared" si="125"/>
        <v>44.899236199999997</v>
      </c>
      <c r="P612" s="17">
        <f t="shared" si="113"/>
        <v>44.899236199999997</v>
      </c>
      <c r="Q612" s="17">
        <f t="shared" si="126"/>
        <v>184.82423619999997</v>
      </c>
      <c r="R612" s="49"/>
      <c r="S612" s="12"/>
    </row>
    <row r="613" spans="2:19" x14ac:dyDescent="0.25">
      <c r="B613" s="48">
        <f>IF(F613&lt;&gt;"",1+MAX($B$22:B612),"")</f>
        <v>367</v>
      </c>
      <c r="C613" s="119"/>
      <c r="D613" s="8" t="s">
        <v>674</v>
      </c>
      <c r="E613" s="23" t="s">
        <v>107</v>
      </c>
      <c r="F613" s="39">
        <v>1</v>
      </c>
      <c r="G613" s="17">
        <v>145</v>
      </c>
      <c r="H613" s="17">
        <f t="shared" si="122"/>
        <v>139.92499999999998</v>
      </c>
      <c r="I613" s="17">
        <f t="shared" si="112"/>
        <v>139.92499999999998</v>
      </c>
      <c r="J613" s="15">
        <v>0.52300000000000002</v>
      </c>
      <c r="K613" s="10">
        <f t="shared" si="124"/>
        <v>0.52300000000000002</v>
      </c>
      <c r="L613" s="88" t="s">
        <v>747</v>
      </c>
      <c r="M613" s="89">
        <v>62.3</v>
      </c>
      <c r="N613" s="17">
        <f t="shared" si="123"/>
        <v>85.849399999999989</v>
      </c>
      <c r="O613" s="17">
        <f t="shared" si="125"/>
        <v>44.899236199999997</v>
      </c>
      <c r="P613" s="17">
        <f t="shared" si="113"/>
        <v>44.899236199999997</v>
      </c>
      <c r="Q613" s="17">
        <f t="shared" si="126"/>
        <v>184.82423619999997</v>
      </c>
      <c r="R613" s="49"/>
      <c r="S613" s="12"/>
    </row>
    <row r="614" spans="2:19" x14ac:dyDescent="0.25">
      <c r="B614" s="48">
        <f>IF(F614&lt;&gt;"",1+MAX($B$22:B613),"")</f>
        <v>368</v>
      </c>
      <c r="C614" s="119"/>
      <c r="D614" s="8" t="s">
        <v>675</v>
      </c>
      <c r="E614" s="23" t="s">
        <v>107</v>
      </c>
      <c r="F614" s="39">
        <v>1</v>
      </c>
      <c r="G614" s="17">
        <v>145</v>
      </c>
      <c r="H614" s="17">
        <f t="shared" si="122"/>
        <v>139.92499999999998</v>
      </c>
      <c r="I614" s="17">
        <f t="shared" si="112"/>
        <v>139.92499999999998</v>
      </c>
      <c r="J614" s="15">
        <v>0.52300000000000002</v>
      </c>
      <c r="K614" s="10">
        <f t="shared" si="124"/>
        <v>0.52300000000000002</v>
      </c>
      <c r="L614" s="88" t="s">
        <v>747</v>
      </c>
      <c r="M614" s="89">
        <v>62.3</v>
      </c>
      <c r="N614" s="17">
        <f t="shared" si="123"/>
        <v>85.849399999999989</v>
      </c>
      <c r="O614" s="17">
        <f t="shared" si="125"/>
        <v>44.899236199999997</v>
      </c>
      <c r="P614" s="17">
        <f t="shared" si="113"/>
        <v>44.899236199999997</v>
      </c>
      <c r="Q614" s="17">
        <f t="shared" si="126"/>
        <v>184.82423619999997</v>
      </c>
      <c r="R614" s="49"/>
      <c r="S614" s="12"/>
    </row>
    <row r="615" spans="2:19" x14ac:dyDescent="0.25">
      <c r="B615" s="48">
        <f>IF(F615&lt;&gt;"",1+MAX($B$22:B614),"")</f>
        <v>369</v>
      </c>
      <c r="C615" s="119"/>
      <c r="D615" s="8" t="s">
        <v>676</v>
      </c>
      <c r="E615" s="23" t="s">
        <v>107</v>
      </c>
      <c r="F615" s="39">
        <v>1</v>
      </c>
      <c r="G615" s="17">
        <v>145</v>
      </c>
      <c r="H615" s="17">
        <f t="shared" si="122"/>
        <v>139.92499999999998</v>
      </c>
      <c r="I615" s="17">
        <f t="shared" si="112"/>
        <v>139.92499999999998</v>
      </c>
      <c r="J615" s="15">
        <v>0.52300000000000002</v>
      </c>
      <c r="K615" s="10">
        <f t="shared" si="124"/>
        <v>0.52300000000000002</v>
      </c>
      <c r="L615" s="88" t="s">
        <v>747</v>
      </c>
      <c r="M615" s="89">
        <v>62.3</v>
      </c>
      <c r="N615" s="17">
        <f t="shared" si="123"/>
        <v>85.849399999999989</v>
      </c>
      <c r="O615" s="17">
        <f t="shared" si="125"/>
        <v>44.899236199999997</v>
      </c>
      <c r="P615" s="17">
        <f t="shared" si="113"/>
        <v>44.899236199999997</v>
      </c>
      <c r="Q615" s="17">
        <f t="shared" si="126"/>
        <v>184.82423619999997</v>
      </c>
      <c r="R615" s="49"/>
      <c r="S615" s="12"/>
    </row>
    <row r="616" spans="2:19" x14ac:dyDescent="0.25">
      <c r="B616" s="48">
        <f>IF(F616&lt;&gt;"",1+MAX($B$22:B615),"")</f>
        <v>370</v>
      </c>
      <c r="C616" s="119"/>
      <c r="D616" s="8" t="s">
        <v>677</v>
      </c>
      <c r="E616" s="23" t="s">
        <v>107</v>
      </c>
      <c r="F616" s="39">
        <v>1</v>
      </c>
      <c r="G616" s="17">
        <v>166</v>
      </c>
      <c r="H616" s="17">
        <f t="shared" ref="H616:H663" si="127">G616*$T$2</f>
        <v>160.19</v>
      </c>
      <c r="I616" s="17">
        <f t="shared" si="112"/>
        <v>160.19</v>
      </c>
      <c r="J616" s="15">
        <v>0.498</v>
      </c>
      <c r="K616" s="10">
        <f t="shared" si="124"/>
        <v>0.498</v>
      </c>
      <c r="L616" s="88" t="s">
        <v>747</v>
      </c>
      <c r="M616" s="89">
        <v>62.3</v>
      </c>
      <c r="N616" s="17">
        <f t="shared" ref="N616:N663" si="128">M616*$U$2</f>
        <v>85.849399999999989</v>
      </c>
      <c r="O616" s="17">
        <f t="shared" si="125"/>
        <v>42.753001199999993</v>
      </c>
      <c r="P616" s="17">
        <f t="shared" si="113"/>
        <v>42.753001199999993</v>
      </c>
      <c r="Q616" s="17">
        <f t="shared" si="126"/>
        <v>202.9430012</v>
      </c>
      <c r="R616" s="49"/>
      <c r="S616" s="12"/>
    </row>
    <row r="617" spans="2:19" x14ac:dyDescent="0.25">
      <c r="B617" s="48">
        <f>IF(F617&lt;&gt;"",1+MAX($B$22:B616),"")</f>
        <v>371</v>
      </c>
      <c r="C617" s="119"/>
      <c r="D617" s="8" t="s">
        <v>678</v>
      </c>
      <c r="E617" s="23" t="s">
        <v>107</v>
      </c>
      <c r="F617" s="39">
        <v>1</v>
      </c>
      <c r="G617" s="17">
        <v>145</v>
      </c>
      <c r="H617" s="17">
        <f t="shared" si="127"/>
        <v>139.92499999999998</v>
      </c>
      <c r="I617" s="17">
        <f t="shared" si="112"/>
        <v>139.92499999999998</v>
      </c>
      <c r="J617" s="15">
        <v>0.52300000000000002</v>
      </c>
      <c r="K617" s="10">
        <f t="shared" si="124"/>
        <v>0.52300000000000002</v>
      </c>
      <c r="L617" s="88" t="s">
        <v>747</v>
      </c>
      <c r="M617" s="89">
        <v>62.3</v>
      </c>
      <c r="N617" s="17">
        <f t="shared" si="128"/>
        <v>85.849399999999989</v>
      </c>
      <c r="O617" s="17">
        <f t="shared" si="125"/>
        <v>44.899236199999997</v>
      </c>
      <c r="P617" s="17">
        <f t="shared" si="113"/>
        <v>44.899236199999997</v>
      </c>
      <c r="Q617" s="17">
        <f t="shared" si="126"/>
        <v>184.82423619999997</v>
      </c>
      <c r="R617" s="49"/>
      <c r="S617" s="12"/>
    </row>
    <row r="618" spans="2:19" x14ac:dyDescent="0.25">
      <c r="B618" s="48">
        <f>IF(F618&lt;&gt;"",1+MAX($B$22:B617),"")</f>
        <v>372</v>
      </c>
      <c r="C618" s="119"/>
      <c r="D618" s="8" t="s">
        <v>679</v>
      </c>
      <c r="E618" s="23" t="s">
        <v>107</v>
      </c>
      <c r="F618" s="39">
        <v>1</v>
      </c>
      <c r="G618" s="17">
        <v>145</v>
      </c>
      <c r="H618" s="17">
        <f t="shared" si="127"/>
        <v>139.92499999999998</v>
      </c>
      <c r="I618" s="17">
        <f t="shared" si="112"/>
        <v>139.92499999999998</v>
      </c>
      <c r="J618" s="15">
        <v>0.52300000000000002</v>
      </c>
      <c r="K618" s="10">
        <f t="shared" si="124"/>
        <v>0.52300000000000002</v>
      </c>
      <c r="L618" s="88" t="s">
        <v>747</v>
      </c>
      <c r="M618" s="89">
        <v>62.3</v>
      </c>
      <c r="N618" s="17">
        <f t="shared" si="128"/>
        <v>85.849399999999989</v>
      </c>
      <c r="O618" s="17">
        <f t="shared" si="125"/>
        <v>44.899236199999997</v>
      </c>
      <c r="P618" s="17">
        <f t="shared" si="113"/>
        <v>44.899236199999997</v>
      </c>
      <c r="Q618" s="17">
        <f t="shared" si="126"/>
        <v>184.82423619999997</v>
      </c>
      <c r="R618" s="49"/>
      <c r="S618" s="12"/>
    </row>
    <row r="619" spans="2:19" x14ac:dyDescent="0.25">
      <c r="B619" s="48">
        <f>IF(F619&lt;&gt;"",1+MAX($B$22:B618),"")</f>
        <v>373</v>
      </c>
      <c r="C619" s="119"/>
      <c r="D619" s="8" t="s">
        <v>680</v>
      </c>
      <c r="E619" s="23" t="s">
        <v>107</v>
      </c>
      <c r="F619" s="39">
        <v>1</v>
      </c>
      <c r="G619" s="17">
        <v>172.5</v>
      </c>
      <c r="H619" s="17">
        <f t="shared" si="127"/>
        <v>166.46250000000001</v>
      </c>
      <c r="I619" s="17">
        <f t="shared" si="112"/>
        <v>166.46250000000001</v>
      </c>
      <c r="J619" s="15">
        <v>0.53</v>
      </c>
      <c r="K619" s="10">
        <f t="shared" si="124"/>
        <v>0.53</v>
      </c>
      <c r="L619" s="88" t="s">
        <v>747</v>
      </c>
      <c r="M619" s="89">
        <v>62.3</v>
      </c>
      <c r="N619" s="17">
        <f t="shared" si="128"/>
        <v>85.849399999999989</v>
      </c>
      <c r="O619" s="17">
        <f t="shared" si="125"/>
        <v>45.500181999999995</v>
      </c>
      <c r="P619" s="17">
        <f t="shared" si="113"/>
        <v>45.500181999999995</v>
      </c>
      <c r="Q619" s="17">
        <f t="shared" si="126"/>
        <v>211.962682</v>
      </c>
      <c r="R619" s="49"/>
      <c r="S619" s="12"/>
    </row>
    <row r="620" spans="2:19" x14ac:dyDescent="0.25">
      <c r="B620" s="48">
        <f>IF(F620&lt;&gt;"",1+MAX($B$22:B619),"")</f>
        <v>374</v>
      </c>
      <c r="C620" s="119"/>
      <c r="D620" s="8" t="s">
        <v>681</v>
      </c>
      <c r="E620" s="23" t="s">
        <v>107</v>
      </c>
      <c r="F620" s="39">
        <v>1</v>
      </c>
      <c r="G620" s="17">
        <v>207</v>
      </c>
      <c r="H620" s="17">
        <f t="shared" si="127"/>
        <v>199.755</v>
      </c>
      <c r="I620" s="17">
        <f t="shared" si="112"/>
        <v>199.755</v>
      </c>
      <c r="J620" s="15">
        <v>0.73</v>
      </c>
      <c r="K620" s="10">
        <f t="shared" si="124"/>
        <v>0.73</v>
      </c>
      <c r="L620" s="88" t="s">
        <v>747</v>
      </c>
      <c r="M620" s="89">
        <v>62.3</v>
      </c>
      <c r="N620" s="17">
        <f t="shared" si="128"/>
        <v>85.849399999999989</v>
      </c>
      <c r="O620" s="17">
        <f t="shared" si="125"/>
        <v>62.670061999999987</v>
      </c>
      <c r="P620" s="17">
        <f t="shared" si="113"/>
        <v>62.670061999999987</v>
      </c>
      <c r="Q620" s="17">
        <f t="shared" si="126"/>
        <v>262.42506199999997</v>
      </c>
      <c r="R620" s="49"/>
      <c r="S620" s="12"/>
    </row>
    <row r="621" spans="2:19" x14ac:dyDescent="0.25">
      <c r="B621" s="48">
        <f>IF(F621&lt;&gt;"",1+MAX($B$22:B620),"")</f>
        <v>375</v>
      </c>
      <c r="C621" s="119"/>
      <c r="D621" s="8" t="s">
        <v>682</v>
      </c>
      <c r="E621" s="23" t="s">
        <v>107</v>
      </c>
      <c r="F621" s="39">
        <v>1</v>
      </c>
      <c r="G621" s="17">
        <v>177</v>
      </c>
      <c r="H621" s="17">
        <f t="shared" si="127"/>
        <v>170.80500000000001</v>
      </c>
      <c r="I621" s="17">
        <f t="shared" si="112"/>
        <v>170.80500000000001</v>
      </c>
      <c r="J621" s="15">
        <v>0.56999999999999995</v>
      </c>
      <c r="K621" s="10">
        <f t="shared" si="124"/>
        <v>0.56999999999999995</v>
      </c>
      <c r="L621" s="88" t="s">
        <v>747</v>
      </c>
      <c r="M621" s="89">
        <v>62.3</v>
      </c>
      <c r="N621" s="17">
        <f t="shared" si="128"/>
        <v>85.849399999999989</v>
      </c>
      <c r="O621" s="17">
        <f t="shared" si="125"/>
        <v>48.934157999999989</v>
      </c>
      <c r="P621" s="17">
        <f t="shared" si="113"/>
        <v>48.934157999999989</v>
      </c>
      <c r="Q621" s="17">
        <f t="shared" si="126"/>
        <v>219.739158</v>
      </c>
      <c r="R621" s="49"/>
      <c r="S621" s="12"/>
    </row>
    <row r="622" spans="2:19" x14ac:dyDescent="0.25">
      <c r="B622" s="48">
        <f>IF(F622&lt;&gt;"",1+MAX($B$22:B621),"")</f>
        <v>376</v>
      </c>
      <c r="C622" s="119"/>
      <c r="D622" s="8" t="s">
        <v>683</v>
      </c>
      <c r="E622" s="23" t="s">
        <v>107</v>
      </c>
      <c r="F622" s="39">
        <v>1</v>
      </c>
      <c r="G622" s="17">
        <v>177</v>
      </c>
      <c r="H622" s="17">
        <f t="shared" si="127"/>
        <v>170.80500000000001</v>
      </c>
      <c r="I622" s="17">
        <f t="shared" si="112"/>
        <v>170.80500000000001</v>
      </c>
      <c r="J622" s="15">
        <v>0.56999999999999995</v>
      </c>
      <c r="K622" s="10">
        <f t="shared" si="124"/>
        <v>0.56999999999999995</v>
      </c>
      <c r="L622" s="88" t="s">
        <v>747</v>
      </c>
      <c r="M622" s="89">
        <v>62.3</v>
      </c>
      <c r="N622" s="17">
        <f t="shared" si="128"/>
        <v>85.849399999999989</v>
      </c>
      <c r="O622" s="17">
        <f t="shared" si="125"/>
        <v>48.934157999999989</v>
      </c>
      <c r="P622" s="17">
        <f t="shared" si="113"/>
        <v>48.934157999999989</v>
      </c>
      <c r="Q622" s="17">
        <f t="shared" si="126"/>
        <v>219.739158</v>
      </c>
      <c r="R622" s="49"/>
      <c r="S622" s="12"/>
    </row>
    <row r="623" spans="2:19" x14ac:dyDescent="0.25">
      <c r="B623" s="48">
        <f>IF(F623&lt;&gt;"",1+MAX($B$22:B622),"")</f>
        <v>377</v>
      </c>
      <c r="C623" s="119"/>
      <c r="D623" s="8" t="s">
        <v>684</v>
      </c>
      <c r="E623" s="23" t="s">
        <v>107</v>
      </c>
      <c r="F623" s="39">
        <v>1</v>
      </c>
      <c r="G623" s="17">
        <v>222</v>
      </c>
      <c r="H623" s="17">
        <f t="shared" si="127"/>
        <v>214.23</v>
      </c>
      <c r="I623" s="17">
        <f t="shared" si="112"/>
        <v>214.23</v>
      </c>
      <c r="J623" s="15">
        <v>0.80300000000000005</v>
      </c>
      <c r="K623" s="10">
        <f t="shared" si="124"/>
        <v>0.80300000000000005</v>
      </c>
      <c r="L623" s="88" t="s">
        <v>747</v>
      </c>
      <c r="M623" s="89">
        <v>62.3</v>
      </c>
      <c r="N623" s="17">
        <f t="shared" si="128"/>
        <v>85.849399999999989</v>
      </c>
      <c r="O623" s="17">
        <f t="shared" si="125"/>
        <v>68.937068199999999</v>
      </c>
      <c r="P623" s="17">
        <f t="shared" si="113"/>
        <v>68.937068199999999</v>
      </c>
      <c r="Q623" s="17">
        <f t="shared" si="126"/>
        <v>283.16706820000002</v>
      </c>
      <c r="R623" s="49"/>
      <c r="S623" s="12"/>
    </row>
    <row r="624" spans="2:19" x14ac:dyDescent="0.25">
      <c r="B624" s="48">
        <f>IF(F624&lt;&gt;"",1+MAX($B$22:B623),"")</f>
        <v>378</v>
      </c>
      <c r="C624" s="119"/>
      <c r="D624" s="8" t="s">
        <v>685</v>
      </c>
      <c r="E624" s="23" t="s">
        <v>107</v>
      </c>
      <c r="F624" s="39">
        <v>1</v>
      </c>
      <c r="G624" s="17">
        <v>215</v>
      </c>
      <c r="H624" s="17">
        <f t="shared" si="127"/>
        <v>207.47499999999999</v>
      </c>
      <c r="I624" s="17">
        <f t="shared" si="112"/>
        <v>207.47499999999999</v>
      </c>
      <c r="J624" s="15">
        <v>0.76700000000000002</v>
      </c>
      <c r="K624" s="10">
        <f t="shared" si="124"/>
        <v>0.76700000000000002</v>
      </c>
      <c r="L624" s="88" t="s">
        <v>747</v>
      </c>
      <c r="M624" s="89">
        <v>62.3</v>
      </c>
      <c r="N624" s="17">
        <f t="shared" si="128"/>
        <v>85.849399999999989</v>
      </c>
      <c r="O624" s="17">
        <f t="shared" si="125"/>
        <v>65.846489799999986</v>
      </c>
      <c r="P624" s="17">
        <f t="shared" si="113"/>
        <v>65.846489799999986</v>
      </c>
      <c r="Q624" s="17">
        <f t="shared" si="126"/>
        <v>273.32148979999999</v>
      </c>
      <c r="R624" s="49"/>
      <c r="S624" s="12"/>
    </row>
    <row r="625" spans="2:19" x14ac:dyDescent="0.25">
      <c r="B625" s="48">
        <f>IF(F625&lt;&gt;"",1+MAX($B$22:B624),"")</f>
        <v>379</v>
      </c>
      <c r="C625" s="119"/>
      <c r="D625" s="8" t="s">
        <v>686</v>
      </c>
      <c r="E625" s="23" t="s">
        <v>107</v>
      </c>
      <c r="F625" s="39">
        <v>1</v>
      </c>
      <c r="G625" s="17">
        <v>172.5</v>
      </c>
      <c r="H625" s="17">
        <f t="shared" si="127"/>
        <v>166.46250000000001</v>
      </c>
      <c r="I625" s="17">
        <f t="shared" si="112"/>
        <v>166.46250000000001</v>
      </c>
      <c r="J625" s="15">
        <v>0.53</v>
      </c>
      <c r="K625" s="10">
        <f t="shared" si="124"/>
        <v>0.53</v>
      </c>
      <c r="L625" s="88" t="s">
        <v>747</v>
      </c>
      <c r="M625" s="89">
        <v>62.3</v>
      </c>
      <c r="N625" s="17">
        <f t="shared" si="128"/>
        <v>85.849399999999989</v>
      </c>
      <c r="O625" s="17">
        <f t="shared" si="125"/>
        <v>45.500181999999995</v>
      </c>
      <c r="P625" s="17">
        <f t="shared" si="113"/>
        <v>45.500181999999995</v>
      </c>
      <c r="Q625" s="17">
        <f t="shared" si="126"/>
        <v>211.962682</v>
      </c>
      <c r="R625" s="49"/>
      <c r="S625" s="12"/>
    </row>
    <row r="626" spans="2:19" x14ac:dyDescent="0.25">
      <c r="B626" s="48">
        <f>IF(F626&lt;&gt;"",1+MAX($B$22:B625),"")</f>
        <v>380</v>
      </c>
      <c r="C626" s="119"/>
      <c r="D626" s="8" t="s">
        <v>687</v>
      </c>
      <c r="E626" s="23" t="s">
        <v>107</v>
      </c>
      <c r="F626" s="39">
        <v>1</v>
      </c>
      <c r="G626" s="17">
        <v>145</v>
      </c>
      <c r="H626" s="17">
        <f t="shared" si="127"/>
        <v>139.92499999999998</v>
      </c>
      <c r="I626" s="17">
        <f t="shared" si="112"/>
        <v>139.92499999999998</v>
      </c>
      <c r="J626" s="15">
        <v>0.52300000000000002</v>
      </c>
      <c r="K626" s="10">
        <f t="shared" si="124"/>
        <v>0.52300000000000002</v>
      </c>
      <c r="L626" s="88" t="s">
        <v>747</v>
      </c>
      <c r="M626" s="89">
        <v>62.3</v>
      </c>
      <c r="N626" s="17">
        <f t="shared" si="128"/>
        <v>85.849399999999989</v>
      </c>
      <c r="O626" s="17">
        <f t="shared" si="125"/>
        <v>44.899236199999997</v>
      </c>
      <c r="P626" s="17">
        <f t="shared" si="113"/>
        <v>44.899236199999997</v>
      </c>
      <c r="Q626" s="17">
        <f t="shared" si="126"/>
        <v>184.82423619999997</v>
      </c>
      <c r="R626" s="49"/>
      <c r="S626" s="12"/>
    </row>
    <row r="627" spans="2:19" x14ac:dyDescent="0.25">
      <c r="B627" s="48">
        <f>IF(F627&lt;&gt;"",1+MAX($B$22:B626),"")</f>
        <v>381</v>
      </c>
      <c r="C627" s="119"/>
      <c r="D627" s="8" t="s">
        <v>688</v>
      </c>
      <c r="E627" s="23" t="s">
        <v>107</v>
      </c>
      <c r="F627" s="39">
        <v>1</v>
      </c>
      <c r="G627" s="17">
        <v>145</v>
      </c>
      <c r="H627" s="17">
        <f t="shared" si="127"/>
        <v>139.92499999999998</v>
      </c>
      <c r="I627" s="17">
        <f t="shared" si="112"/>
        <v>139.92499999999998</v>
      </c>
      <c r="J627" s="15">
        <v>0.52300000000000002</v>
      </c>
      <c r="K627" s="10">
        <f t="shared" si="124"/>
        <v>0.52300000000000002</v>
      </c>
      <c r="L627" s="88" t="s">
        <v>747</v>
      </c>
      <c r="M627" s="89">
        <v>62.3</v>
      </c>
      <c r="N627" s="17">
        <f t="shared" si="128"/>
        <v>85.849399999999989</v>
      </c>
      <c r="O627" s="17">
        <f t="shared" si="125"/>
        <v>44.899236199999997</v>
      </c>
      <c r="P627" s="17">
        <f t="shared" si="113"/>
        <v>44.899236199999997</v>
      </c>
      <c r="Q627" s="17">
        <f t="shared" si="126"/>
        <v>184.82423619999997</v>
      </c>
      <c r="R627" s="49"/>
      <c r="S627" s="12"/>
    </row>
    <row r="628" spans="2:19" x14ac:dyDescent="0.25">
      <c r="B628" s="48">
        <f>IF(F628&lt;&gt;"",1+MAX($B$22:B627),"")</f>
        <v>382</v>
      </c>
      <c r="C628" s="119"/>
      <c r="D628" s="8" t="s">
        <v>689</v>
      </c>
      <c r="E628" s="23" t="s">
        <v>107</v>
      </c>
      <c r="F628" s="39">
        <v>1</v>
      </c>
      <c r="G628" s="17">
        <v>145</v>
      </c>
      <c r="H628" s="17">
        <f t="shared" si="127"/>
        <v>139.92499999999998</v>
      </c>
      <c r="I628" s="17">
        <f t="shared" si="112"/>
        <v>139.92499999999998</v>
      </c>
      <c r="J628" s="15">
        <v>0.52300000000000002</v>
      </c>
      <c r="K628" s="10">
        <f t="shared" si="124"/>
        <v>0.52300000000000002</v>
      </c>
      <c r="L628" s="88" t="s">
        <v>747</v>
      </c>
      <c r="M628" s="89">
        <v>62.3</v>
      </c>
      <c r="N628" s="17">
        <f t="shared" si="128"/>
        <v>85.849399999999989</v>
      </c>
      <c r="O628" s="17">
        <f t="shared" si="125"/>
        <v>44.899236199999997</v>
      </c>
      <c r="P628" s="17">
        <f t="shared" si="113"/>
        <v>44.899236199999997</v>
      </c>
      <c r="Q628" s="17">
        <f t="shared" si="126"/>
        <v>184.82423619999997</v>
      </c>
      <c r="R628" s="49"/>
      <c r="S628" s="12"/>
    </row>
    <row r="629" spans="2:19" x14ac:dyDescent="0.25">
      <c r="B629" s="48">
        <f>IF(F629&lt;&gt;"",1+MAX($B$22:B628),"")</f>
        <v>383</v>
      </c>
      <c r="C629" s="119"/>
      <c r="D629" s="8" t="s">
        <v>682</v>
      </c>
      <c r="E629" s="23" t="s">
        <v>107</v>
      </c>
      <c r="F629" s="39">
        <v>1</v>
      </c>
      <c r="G629" s="17">
        <v>177</v>
      </c>
      <c r="H629" s="17">
        <f t="shared" si="127"/>
        <v>170.80500000000001</v>
      </c>
      <c r="I629" s="17">
        <f t="shared" si="112"/>
        <v>170.80500000000001</v>
      </c>
      <c r="J629" s="15">
        <v>0.56999999999999995</v>
      </c>
      <c r="K629" s="10">
        <f t="shared" si="124"/>
        <v>0.56999999999999995</v>
      </c>
      <c r="L629" s="88" t="s">
        <v>747</v>
      </c>
      <c r="M629" s="89">
        <v>62.3</v>
      </c>
      <c r="N629" s="17">
        <f t="shared" si="128"/>
        <v>85.849399999999989</v>
      </c>
      <c r="O629" s="17">
        <f t="shared" si="125"/>
        <v>48.934157999999989</v>
      </c>
      <c r="P629" s="17">
        <f t="shared" si="113"/>
        <v>48.934157999999989</v>
      </c>
      <c r="Q629" s="17">
        <f t="shared" si="126"/>
        <v>219.739158</v>
      </c>
      <c r="R629" s="49"/>
      <c r="S629" s="12"/>
    </row>
    <row r="630" spans="2:19" x14ac:dyDescent="0.25">
      <c r="B630" s="48">
        <f>IF(F630&lt;&gt;"",1+MAX($B$22:B629),"")</f>
        <v>384</v>
      </c>
      <c r="C630" s="119"/>
      <c r="D630" s="8" t="s">
        <v>690</v>
      </c>
      <c r="E630" s="23" t="s">
        <v>107</v>
      </c>
      <c r="F630" s="39">
        <v>1</v>
      </c>
      <c r="G630" s="17">
        <v>222</v>
      </c>
      <c r="H630" s="17">
        <f t="shared" si="127"/>
        <v>214.23</v>
      </c>
      <c r="I630" s="17">
        <f t="shared" si="112"/>
        <v>214.23</v>
      </c>
      <c r="J630" s="15">
        <v>0.80300000000000005</v>
      </c>
      <c r="K630" s="10">
        <f t="shared" si="124"/>
        <v>0.80300000000000005</v>
      </c>
      <c r="L630" s="88" t="s">
        <v>747</v>
      </c>
      <c r="M630" s="89">
        <v>62.3</v>
      </c>
      <c r="N630" s="17">
        <f t="shared" si="128"/>
        <v>85.849399999999989</v>
      </c>
      <c r="O630" s="17">
        <f t="shared" si="125"/>
        <v>68.937068199999999</v>
      </c>
      <c r="P630" s="17">
        <f t="shared" si="113"/>
        <v>68.937068199999999</v>
      </c>
      <c r="Q630" s="17">
        <f t="shared" si="126"/>
        <v>283.16706820000002</v>
      </c>
      <c r="R630" s="49"/>
      <c r="S630" s="12"/>
    </row>
    <row r="631" spans="2:19" x14ac:dyDescent="0.25">
      <c r="B631" s="48">
        <f>IF(F631&lt;&gt;"",1+MAX($B$22:B630),"")</f>
        <v>385</v>
      </c>
      <c r="C631" s="119"/>
      <c r="D631" s="8" t="s">
        <v>663</v>
      </c>
      <c r="E631" s="23" t="s">
        <v>107</v>
      </c>
      <c r="F631" s="39">
        <v>1</v>
      </c>
      <c r="G631" s="17">
        <v>222</v>
      </c>
      <c r="H631" s="17">
        <f t="shared" si="127"/>
        <v>214.23</v>
      </c>
      <c r="I631" s="17">
        <f t="shared" si="112"/>
        <v>214.23</v>
      </c>
      <c r="J631" s="15">
        <v>0.80300000000000005</v>
      </c>
      <c r="K631" s="10">
        <f t="shared" si="124"/>
        <v>0.80300000000000005</v>
      </c>
      <c r="L631" s="88" t="s">
        <v>747</v>
      </c>
      <c r="M631" s="89">
        <v>62.3</v>
      </c>
      <c r="N631" s="17">
        <f t="shared" si="128"/>
        <v>85.849399999999989</v>
      </c>
      <c r="O631" s="17">
        <f t="shared" si="125"/>
        <v>68.937068199999999</v>
      </c>
      <c r="P631" s="17">
        <f t="shared" si="113"/>
        <v>68.937068199999999</v>
      </c>
      <c r="Q631" s="17">
        <f t="shared" si="126"/>
        <v>283.16706820000002</v>
      </c>
      <c r="R631" s="49"/>
      <c r="S631" s="12"/>
    </row>
    <row r="632" spans="2:19" x14ac:dyDescent="0.25">
      <c r="B632" s="48">
        <f>IF(F632&lt;&gt;"",1+MAX($B$22:B631),"")</f>
        <v>386</v>
      </c>
      <c r="C632" s="119"/>
      <c r="D632" s="8" t="s">
        <v>681</v>
      </c>
      <c r="E632" s="23" t="s">
        <v>107</v>
      </c>
      <c r="F632" s="39">
        <v>1</v>
      </c>
      <c r="G632" s="17">
        <v>207</v>
      </c>
      <c r="H632" s="17">
        <f t="shared" si="127"/>
        <v>199.755</v>
      </c>
      <c r="I632" s="17">
        <f t="shared" si="112"/>
        <v>199.755</v>
      </c>
      <c r="J632" s="15">
        <v>0.73</v>
      </c>
      <c r="K632" s="10">
        <f t="shared" si="124"/>
        <v>0.73</v>
      </c>
      <c r="L632" s="88" t="s">
        <v>747</v>
      </c>
      <c r="M632" s="89">
        <v>62.3</v>
      </c>
      <c r="N632" s="17">
        <f t="shared" si="128"/>
        <v>85.849399999999989</v>
      </c>
      <c r="O632" s="17">
        <f t="shared" si="125"/>
        <v>62.670061999999987</v>
      </c>
      <c r="P632" s="17">
        <f t="shared" si="113"/>
        <v>62.670061999999987</v>
      </c>
      <c r="Q632" s="17">
        <f t="shared" si="126"/>
        <v>262.42506199999997</v>
      </c>
      <c r="R632" s="49"/>
      <c r="S632" s="12"/>
    </row>
    <row r="633" spans="2:19" x14ac:dyDescent="0.25">
      <c r="B633" s="48">
        <f>IF(F633&lt;&gt;"",1+MAX($B$22:B632),"")</f>
        <v>387</v>
      </c>
      <c r="C633" s="119"/>
      <c r="D633" s="8" t="s">
        <v>691</v>
      </c>
      <c r="E633" s="23" t="s">
        <v>107</v>
      </c>
      <c r="F633" s="39">
        <v>1</v>
      </c>
      <c r="G633" s="17">
        <v>145</v>
      </c>
      <c r="H633" s="17">
        <f t="shared" si="127"/>
        <v>139.92499999999998</v>
      </c>
      <c r="I633" s="17">
        <f t="shared" si="112"/>
        <v>139.92499999999998</v>
      </c>
      <c r="J633" s="15">
        <v>0.52300000000000002</v>
      </c>
      <c r="K633" s="10">
        <f t="shared" si="124"/>
        <v>0.52300000000000002</v>
      </c>
      <c r="L633" s="88" t="s">
        <v>747</v>
      </c>
      <c r="M633" s="89">
        <v>62.3</v>
      </c>
      <c r="N633" s="17">
        <f t="shared" si="128"/>
        <v>85.849399999999989</v>
      </c>
      <c r="O633" s="17">
        <f t="shared" si="125"/>
        <v>44.899236199999997</v>
      </c>
      <c r="P633" s="17">
        <f t="shared" si="113"/>
        <v>44.899236199999997</v>
      </c>
      <c r="Q633" s="17">
        <f t="shared" si="126"/>
        <v>184.82423619999997</v>
      </c>
      <c r="R633" s="49"/>
      <c r="S633" s="12"/>
    </row>
    <row r="634" spans="2:19" x14ac:dyDescent="0.25">
      <c r="B634" s="48"/>
      <c r="C634" s="52"/>
      <c r="D634" s="8"/>
      <c r="E634" s="23"/>
      <c r="F634" s="39"/>
      <c r="G634" s="17"/>
      <c r="H634" s="17">
        <f t="shared" si="127"/>
        <v>0</v>
      </c>
      <c r="I634" s="17">
        <f t="shared" si="112"/>
        <v>0</v>
      </c>
      <c r="J634" s="15"/>
      <c r="K634" s="10">
        <f t="shared" si="124"/>
        <v>0</v>
      </c>
      <c r="L634" s="10"/>
      <c r="M634" s="17"/>
      <c r="N634" s="17">
        <f t="shared" si="128"/>
        <v>0</v>
      </c>
      <c r="O634" s="17">
        <f t="shared" si="125"/>
        <v>0</v>
      </c>
      <c r="P634" s="17">
        <f t="shared" si="113"/>
        <v>0</v>
      </c>
      <c r="Q634" s="17">
        <f t="shared" si="126"/>
        <v>0</v>
      </c>
      <c r="R634" s="49"/>
      <c r="S634" s="12"/>
    </row>
    <row r="635" spans="2:19" x14ac:dyDescent="0.25">
      <c r="B635" s="65"/>
      <c r="C635" s="66"/>
      <c r="D635" s="67" t="s">
        <v>692</v>
      </c>
      <c r="E635" s="23"/>
      <c r="F635" s="39"/>
      <c r="G635" s="17"/>
      <c r="H635" s="17">
        <f t="shared" si="127"/>
        <v>0</v>
      </c>
      <c r="I635" s="17">
        <f t="shared" si="112"/>
        <v>0</v>
      </c>
      <c r="J635" s="15"/>
      <c r="K635" s="10">
        <f t="shared" si="124"/>
        <v>0</v>
      </c>
      <c r="L635" s="10"/>
      <c r="M635" s="17"/>
      <c r="N635" s="17">
        <f t="shared" si="128"/>
        <v>0</v>
      </c>
      <c r="O635" s="17">
        <f t="shared" si="125"/>
        <v>0</v>
      </c>
      <c r="P635" s="17">
        <f t="shared" si="113"/>
        <v>0</v>
      </c>
      <c r="Q635" s="17">
        <f t="shared" si="126"/>
        <v>0</v>
      </c>
      <c r="R635" s="49"/>
      <c r="S635" s="12"/>
    </row>
    <row r="636" spans="2:19" ht="41.4" x14ac:dyDescent="0.25">
      <c r="B636" s="48">
        <f>IF(F636&lt;&gt;"",1+MAX($B$22:B635),"")</f>
        <v>388</v>
      </c>
      <c r="C636" s="119" t="s">
        <v>569</v>
      </c>
      <c r="D636" s="8" t="s">
        <v>693</v>
      </c>
      <c r="E636" s="23" t="s">
        <v>107</v>
      </c>
      <c r="F636" s="39">
        <f>1+1+1</f>
        <v>3</v>
      </c>
      <c r="G636" s="17">
        <v>2156</v>
      </c>
      <c r="H636" s="17">
        <f t="shared" si="127"/>
        <v>2080.54</v>
      </c>
      <c r="I636" s="17">
        <f t="shared" si="112"/>
        <v>6241.62</v>
      </c>
      <c r="J636" s="15">
        <v>4</v>
      </c>
      <c r="K636" s="10">
        <f t="shared" si="124"/>
        <v>12</v>
      </c>
      <c r="L636" s="88" t="s">
        <v>764</v>
      </c>
      <c r="M636" s="89">
        <v>59</v>
      </c>
      <c r="N636" s="17">
        <f t="shared" si="128"/>
        <v>81.301999999999992</v>
      </c>
      <c r="O636" s="17">
        <f t="shared" si="125"/>
        <v>325.20799999999997</v>
      </c>
      <c r="P636" s="17">
        <f t="shared" si="113"/>
        <v>975.62399999999991</v>
      </c>
      <c r="Q636" s="17">
        <f t="shared" si="126"/>
        <v>7217.2439999999997</v>
      </c>
      <c r="R636" s="49"/>
      <c r="S636" s="12"/>
    </row>
    <row r="637" spans="2:19" ht="41.4" x14ac:dyDescent="0.25">
      <c r="B637" s="48">
        <f>IF(F637&lt;&gt;"",1+MAX($B$22:B636),"")</f>
        <v>389</v>
      </c>
      <c r="C637" s="119"/>
      <c r="D637" s="8" t="s">
        <v>694</v>
      </c>
      <c r="E637" s="23" t="s">
        <v>107</v>
      </c>
      <c r="F637" s="39">
        <f>1+1</f>
        <v>2</v>
      </c>
      <c r="G637" s="17">
        <v>865</v>
      </c>
      <c r="H637" s="17">
        <f t="shared" si="127"/>
        <v>834.72500000000002</v>
      </c>
      <c r="I637" s="17">
        <f t="shared" si="112"/>
        <v>1669.45</v>
      </c>
      <c r="J637" s="15">
        <v>2.661</v>
      </c>
      <c r="K637" s="10">
        <f t="shared" si="124"/>
        <v>5.3220000000000001</v>
      </c>
      <c r="L637" s="88" t="s">
        <v>764</v>
      </c>
      <c r="M637" s="89">
        <v>59</v>
      </c>
      <c r="N637" s="17">
        <f t="shared" si="128"/>
        <v>81.301999999999992</v>
      </c>
      <c r="O637" s="17">
        <f t="shared" si="125"/>
        <v>216.34462199999999</v>
      </c>
      <c r="P637" s="17">
        <f t="shared" si="113"/>
        <v>432.68924399999997</v>
      </c>
      <c r="Q637" s="17">
        <f t="shared" si="126"/>
        <v>2102.139244</v>
      </c>
      <c r="R637" s="49"/>
      <c r="S637" s="12"/>
    </row>
    <row r="638" spans="2:19" ht="41.4" x14ac:dyDescent="0.25">
      <c r="B638" s="48">
        <f>IF(F638&lt;&gt;"",1+MAX($B$22:B637),"")</f>
        <v>390</v>
      </c>
      <c r="C638" s="119"/>
      <c r="D638" s="8" t="s">
        <v>695</v>
      </c>
      <c r="E638" s="23" t="s">
        <v>107</v>
      </c>
      <c r="F638" s="39">
        <f>1+1+1+1</f>
        <v>4</v>
      </c>
      <c r="G638" s="17">
        <v>1175</v>
      </c>
      <c r="H638" s="17">
        <f t="shared" si="127"/>
        <v>1133.875</v>
      </c>
      <c r="I638" s="17">
        <f t="shared" si="112"/>
        <v>4535.5</v>
      </c>
      <c r="J638" s="15">
        <v>2.915</v>
      </c>
      <c r="K638" s="10">
        <f t="shared" si="124"/>
        <v>11.66</v>
      </c>
      <c r="L638" s="88" t="s">
        <v>764</v>
      </c>
      <c r="M638" s="89">
        <v>59</v>
      </c>
      <c r="N638" s="17">
        <f t="shared" si="128"/>
        <v>81.301999999999992</v>
      </c>
      <c r="O638" s="17">
        <f t="shared" si="125"/>
        <v>236.99532999999997</v>
      </c>
      <c r="P638" s="17">
        <f t="shared" si="113"/>
        <v>947.98131999999987</v>
      </c>
      <c r="Q638" s="17">
        <f t="shared" si="126"/>
        <v>5483.4813199999999</v>
      </c>
      <c r="R638" s="49"/>
      <c r="S638" s="12"/>
    </row>
    <row r="639" spans="2:19" ht="41.4" x14ac:dyDescent="0.25">
      <c r="B639" s="48">
        <f>IF(F639&lt;&gt;"",1+MAX($B$22:B638),"")</f>
        <v>391</v>
      </c>
      <c r="C639" s="119"/>
      <c r="D639" s="8" t="s">
        <v>696</v>
      </c>
      <c r="E639" s="23" t="s">
        <v>107</v>
      </c>
      <c r="F639" s="39">
        <f>1+1</f>
        <v>2</v>
      </c>
      <c r="G639" s="17">
        <v>1975</v>
      </c>
      <c r="H639" s="17">
        <f t="shared" si="127"/>
        <v>1905.875</v>
      </c>
      <c r="I639" s="17">
        <f t="shared" si="112"/>
        <v>3811.75</v>
      </c>
      <c r="J639" s="15">
        <v>3.0510000000000002</v>
      </c>
      <c r="K639" s="10">
        <f t="shared" si="124"/>
        <v>6.1020000000000003</v>
      </c>
      <c r="L639" s="88" t="s">
        <v>764</v>
      </c>
      <c r="M639" s="89">
        <v>59</v>
      </c>
      <c r="N639" s="17">
        <f t="shared" si="128"/>
        <v>81.301999999999992</v>
      </c>
      <c r="O639" s="17">
        <f t="shared" si="125"/>
        <v>248.052402</v>
      </c>
      <c r="P639" s="17">
        <f t="shared" si="113"/>
        <v>496.104804</v>
      </c>
      <c r="Q639" s="17">
        <f t="shared" si="126"/>
        <v>4307.8548039999996</v>
      </c>
      <c r="R639" s="49"/>
      <c r="S639" s="12"/>
    </row>
    <row r="640" spans="2:19" x14ac:dyDescent="0.25">
      <c r="B640" s="48"/>
      <c r="C640" s="52"/>
      <c r="D640" s="8"/>
      <c r="E640" s="23"/>
      <c r="F640" s="39"/>
      <c r="G640" s="17"/>
      <c r="H640" s="17">
        <f t="shared" si="127"/>
        <v>0</v>
      </c>
      <c r="I640" s="17">
        <f t="shared" si="112"/>
        <v>0</v>
      </c>
      <c r="J640" s="15"/>
      <c r="K640" s="10">
        <f t="shared" si="124"/>
        <v>0</v>
      </c>
      <c r="L640" s="10"/>
      <c r="M640" s="17"/>
      <c r="N640" s="17">
        <f t="shared" si="128"/>
        <v>0</v>
      </c>
      <c r="O640" s="17">
        <f t="shared" si="125"/>
        <v>0</v>
      </c>
      <c r="P640" s="17">
        <f t="shared" si="113"/>
        <v>0</v>
      </c>
      <c r="Q640" s="17">
        <f t="shared" si="126"/>
        <v>0</v>
      </c>
      <c r="R640" s="49"/>
      <c r="S640" s="12"/>
    </row>
    <row r="641" spans="2:19" x14ac:dyDescent="0.25">
      <c r="B641" s="65"/>
      <c r="C641" s="66"/>
      <c r="D641" s="67" t="s">
        <v>697</v>
      </c>
      <c r="E641" s="23"/>
      <c r="F641" s="39"/>
      <c r="G641" s="17"/>
      <c r="H641" s="17">
        <f t="shared" si="127"/>
        <v>0</v>
      </c>
      <c r="I641" s="17">
        <f t="shared" si="112"/>
        <v>0</v>
      </c>
      <c r="J641" s="15"/>
      <c r="K641" s="10">
        <f t="shared" si="124"/>
        <v>0</v>
      </c>
      <c r="L641" s="10"/>
      <c r="M641" s="17"/>
      <c r="N641" s="17">
        <f t="shared" si="128"/>
        <v>0</v>
      </c>
      <c r="O641" s="17">
        <f t="shared" si="125"/>
        <v>0</v>
      </c>
      <c r="P641" s="17">
        <f t="shared" si="113"/>
        <v>0</v>
      </c>
      <c r="Q641" s="17">
        <f t="shared" si="126"/>
        <v>0</v>
      </c>
      <c r="R641" s="49"/>
      <c r="S641" s="12"/>
    </row>
    <row r="642" spans="2:19" ht="27.6" x14ac:dyDescent="0.25">
      <c r="B642" s="48">
        <f>IF(F642&lt;&gt;"",1+MAX($B$22:B641),"")</f>
        <v>392</v>
      </c>
      <c r="C642" s="119" t="s">
        <v>569</v>
      </c>
      <c r="D642" s="8" t="s">
        <v>698</v>
      </c>
      <c r="E642" s="23" t="s">
        <v>107</v>
      </c>
      <c r="F642" s="39">
        <f>3+5+5+6</f>
        <v>19</v>
      </c>
      <c r="G642" s="17">
        <v>725</v>
      </c>
      <c r="H642" s="17">
        <f t="shared" si="127"/>
        <v>699.625</v>
      </c>
      <c r="I642" s="17">
        <f t="shared" si="112"/>
        <v>13292.875</v>
      </c>
      <c r="J642" s="15">
        <v>2.25</v>
      </c>
      <c r="K642" s="10">
        <f t="shared" si="124"/>
        <v>42.75</v>
      </c>
      <c r="L642" s="88" t="s">
        <v>764</v>
      </c>
      <c r="M642" s="89">
        <v>59</v>
      </c>
      <c r="N642" s="17">
        <f t="shared" si="128"/>
        <v>81.301999999999992</v>
      </c>
      <c r="O642" s="17">
        <f t="shared" si="125"/>
        <v>182.92949999999999</v>
      </c>
      <c r="P642" s="17">
        <f t="shared" si="113"/>
        <v>3475.6605</v>
      </c>
      <c r="Q642" s="17">
        <f t="shared" si="126"/>
        <v>16768.535499999998</v>
      </c>
      <c r="R642" s="49"/>
      <c r="S642" s="12"/>
    </row>
    <row r="643" spans="2:19" ht="27.6" x14ac:dyDescent="0.25">
      <c r="B643" s="48">
        <f>IF(F643&lt;&gt;"",1+MAX($B$22:B642),"")</f>
        <v>393</v>
      </c>
      <c r="C643" s="119"/>
      <c r="D643" s="8" t="s">
        <v>699</v>
      </c>
      <c r="E643" s="23" t="s">
        <v>107</v>
      </c>
      <c r="F643" s="39">
        <f>1+3+2</f>
        <v>6</v>
      </c>
      <c r="G643" s="17">
        <v>485</v>
      </c>
      <c r="H643" s="17">
        <f t="shared" si="127"/>
        <v>468.02499999999998</v>
      </c>
      <c r="I643" s="17">
        <f t="shared" si="112"/>
        <v>2808.1499999999996</v>
      </c>
      <c r="J643" s="15">
        <v>1.5</v>
      </c>
      <c r="K643" s="10">
        <f t="shared" si="124"/>
        <v>9</v>
      </c>
      <c r="L643" s="88" t="s">
        <v>764</v>
      </c>
      <c r="M643" s="89">
        <v>59</v>
      </c>
      <c r="N643" s="17">
        <f t="shared" si="128"/>
        <v>81.301999999999992</v>
      </c>
      <c r="O643" s="17">
        <f t="shared" si="125"/>
        <v>121.95299999999999</v>
      </c>
      <c r="P643" s="17">
        <f t="shared" si="113"/>
        <v>731.71799999999996</v>
      </c>
      <c r="Q643" s="17">
        <f t="shared" si="126"/>
        <v>3539.8679999999995</v>
      </c>
      <c r="R643" s="49"/>
      <c r="S643" s="12"/>
    </row>
    <row r="644" spans="2:19" ht="27.6" x14ac:dyDescent="0.25">
      <c r="B644" s="48">
        <f>IF(F644&lt;&gt;"",1+MAX($B$22:B643),"")</f>
        <v>394</v>
      </c>
      <c r="C644" s="119"/>
      <c r="D644" s="8" t="s">
        <v>700</v>
      </c>
      <c r="E644" s="23" t="s">
        <v>107</v>
      </c>
      <c r="F644" s="39">
        <f>1+2+2</f>
        <v>5</v>
      </c>
      <c r="G644" s="17">
        <v>1450</v>
      </c>
      <c r="H644" s="17">
        <f t="shared" si="127"/>
        <v>1399.25</v>
      </c>
      <c r="I644" s="17">
        <f t="shared" si="112"/>
        <v>6996.25</v>
      </c>
      <c r="J644" s="15">
        <v>4.5</v>
      </c>
      <c r="K644" s="10">
        <f t="shared" si="124"/>
        <v>22.5</v>
      </c>
      <c r="L644" s="88" t="s">
        <v>764</v>
      </c>
      <c r="M644" s="89">
        <v>59</v>
      </c>
      <c r="N644" s="17">
        <f t="shared" si="128"/>
        <v>81.301999999999992</v>
      </c>
      <c r="O644" s="17">
        <f t="shared" si="125"/>
        <v>365.85899999999998</v>
      </c>
      <c r="P644" s="17">
        <f t="shared" si="113"/>
        <v>1829.2949999999998</v>
      </c>
      <c r="Q644" s="17">
        <f t="shared" si="126"/>
        <v>8825.5450000000001</v>
      </c>
      <c r="R644" s="49"/>
      <c r="S644" s="12"/>
    </row>
    <row r="645" spans="2:19" ht="41.4" x14ac:dyDescent="0.25">
      <c r="B645" s="48">
        <f>IF(F645&lt;&gt;"",1+MAX($B$22:B644),"")</f>
        <v>395</v>
      </c>
      <c r="C645" s="119"/>
      <c r="D645" s="8" t="s">
        <v>701</v>
      </c>
      <c r="E645" s="23" t="s">
        <v>107</v>
      </c>
      <c r="F645" s="39">
        <f>2+2+2</f>
        <v>6</v>
      </c>
      <c r="G645" s="17">
        <v>2900</v>
      </c>
      <c r="H645" s="17">
        <f t="shared" si="127"/>
        <v>2798.5</v>
      </c>
      <c r="I645" s="17">
        <f t="shared" si="112"/>
        <v>16791</v>
      </c>
      <c r="J645" s="15">
        <v>22.881</v>
      </c>
      <c r="K645" s="10">
        <f t="shared" si="124"/>
        <v>137.286</v>
      </c>
      <c r="L645" s="88" t="s">
        <v>764</v>
      </c>
      <c r="M645" s="89">
        <v>59</v>
      </c>
      <c r="N645" s="17">
        <f t="shared" si="128"/>
        <v>81.301999999999992</v>
      </c>
      <c r="O645" s="17">
        <f t="shared" si="125"/>
        <v>1860.2710619999998</v>
      </c>
      <c r="P645" s="17">
        <f t="shared" si="113"/>
        <v>11161.626371999999</v>
      </c>
      <c r="Q645" s="17">
        <f t="shared" si="126"/>
        <v>27952.626371999999</v>
      </c>
      <c r="R645" s="49"/>
      <c r="S645" s="12"/>
    </row>
    <row r="646" spans="2:19" ht="27.6" x14ac:dyDescent="0.25">
      <c r="B646" s="48">
        <f>IF(F646&lt;&gt;"",1+MAX($B$22:B645),"")</f>
        <v>396</v>
      </c>
      <c r="C646" s="119"/>
      <c r="D646" s="8" t="s">
        <v>702</v>
      </c>
      <c r="E646" s="23" t="s">
        <v>107</v>
      </c>
      <c r="F646" s="39">
        <v>4</v>
      </c>
      <c r="G646" s="17">
        <v>1935</v>
      </c>
      <c r="H646" s="17">
        <f t="shared" si="127"/>
        <v>1867.2749999999999</v>
      </c>
      <c r="I646" s="17">
        <f t="shared" si="112"/>
        <v>7469.0999999999995</v>
      </c>
      <c r="J646" s="15">
        <v>6</v>
      </c>
      <c r="K646" s="10">
        <f t="shared" si="124"/>
        <v>24</v>
      </c>
      <c r="L646" s="88" t="s">
        <v>764</v>
      </c>
      <c r="M646" s="89">
        <v>59</v>
      </c>
      <c r="N646" s="17">
        <f t="shared" si="128"/>
        <v>81.301999999999992</v>
      </c>
      <c r="O646" s="17">
        <f t="shared" si="125"/>
        <v>487.81199999999995</v>
      </c>
      <c r="P646" s="17">
        <f t="shared" si="113"/>
        <v>1951.2479999999998</v>
      </c>
      <c r="Q646" s="17">
        <f t="shared" si="126"/>
        <v>9420.348</v>
      </c>
      <c r="R646" s="49"/>
      <c r="S646" s="12"/>
    </row>
    <row r="647" spans="2:19" ht="27.6" x14ac:dyDescent="0.25">
      <c r="B647" s="48">
        <f>IF(F647&lt;&gt;"",1+MAX($B$22:B646),"")</f>
        <v>397</v>
      </c>
      <c r="C647" s="119"/>
      <c r="D647" s="8" t="s">
        <v>703</v>
      </c>
      <c r="E647" s="23" t="s">
        <v>107</v>
      </c>
      <c r="F647" s="39">
        <v>1</v>
      </c>
      <c r="G647" s="17">
        <v>5125</v>
      </c>
      <c r="H647" s="17">
        <f t="shared" si="127"/>
        <v>4945.625</v>
      </c>
      <c r="I647" s="17">
        <f t="shared" si="112"/>
        <v>4945.625</v>
      </c>
      <c r="J647" s="15">
        <v>30.931999999999999</v>
      </c>
      <c r="K647" s="10">
        <f t="shared" si="124"/>
        <v>30.931999999999999</v>
      </c>
      <c r="L647" s="88" t="s">
        <v>764</v>
      </c>
      <c r="M647" s="89">
        <v>59</v>
      </c>
      <c r="N647" s="17">
        <f t="shared" si="128"/>
        <v>81.301999999999992</v>
      </c>
      <c r="O647" s="17">
        <f t="shared" si="125"/>
        <v>2514.8334639999998</v>
      </c>
      <c r="P647" s="17">
        <f t="shared" si="113"/>
        <v>2514.8334639999998</v>
      </c>
      <c r="Q647" s="17">
        <f t="shared" si="126"/>
        <v>7460.4584639999994</v>
      </c>
      <c r="R647" s="49"/>
      <c r="S647" s="12"/>
    </row>
    <row r="648" spans="2:19" ht="27.6" x14ac:dyDescent="0.25">
      <c r="B648" s="48">
        <f>IF(F648&lt;&gt;"",1+MAX($B$22:B647),"")</f>
        <v>398</v>
      </c>
      <c r="C648" s="119"/>
      <c r="D648" s="8" t="s">
        <v>704</v>
      </c>
      <c r="E648" s="23" t="s">
        <v>107</v>
      </c>
      <c r="F648" s="39">
        <v>2</v>
      </c>
      <c r="G648" s="17">
        <v>14000</v>
      </c>
      <c r="H648" s="17">
        <f t="shared" si="127"/>
        <v>13510</v>
      </c>
      <c r="I648" s="17">
        <f t="shared" si="112"/>
        <v>27020</v>
      </c>
      <c r="J648" s="15">
        <v>45.767000000000003</v>
      </c>
      <c r="K648" s="10">
        <f t="shared" si="124"/>
        <v>91.534000000000006</v>
      </c>
      <c r="L648" s="88" t="s">
        <v>769</v>
      </c>
      <c r="M648" s="89">
        <v>61.18</v>
      </c>
      <c r="N648" s="17">
        <f t="shared" si="128"/>
        <v>84.306039999999996</v>
      </c>
      <c r="O648" s="17">
        <f t="shared" si="125"/>
        <v>3858.4345326799998</v>
      </c>
      <c r="P648" s="17">
        <f t="shared" si="113"/>
        <v>7716.8690653599997</v>
      </c>
      <c r="Q648" s="17">
        <f t="shared" si="126"/>
        <v>34736.869065359999</v>
      </c>
      <c r="R648" s="49"/>
      <c r="S648" s="12"/>
    </row>
    <row r="649" spans="2:19" ht="27.6" x14ac:dyDescent="0.25">
      <c r="B649" s="48">
        <f>IF(F649&lt;&gt;"",1+MAX($B$22:B648),"")</f>
        <v>399</v>
      </c>
      <c r="C649" s="119"/>
      <c r="D649" s="8" t="s">
        <v>705</v>
      </c>
      <c r="E649" s="23" t="s">
        <v>107</v>
      </c>
      <c r="F649" s="39">
        <v>2</v>
      </c>
      <c r="G649" s="17">
        <v>485</v>
      </c>
      <c r="H649" s="17">
        <f t="shared" si="127"/>
        <v>468.02499999999998</v>
      </c>
      <c r="I649" s="17">
        <f t="shared" si="112"/>
        <v>936.05</v>
      </c>
      <c r="J649" s="15">
        <v>1.5</v>
      </c>
      <c r="K649" s="10">
        <f t="shared" si="124"/>
        <v>3</v>
      </c>
      <c r="L649" s="88" t="s">
        <v>764</v>
      </c>
      <c r="M649" s="89">
        <v>59</v>
      </c>
      <c r="N649" s="17">
        <f t="shared" si="128"/>
        <v>81.301999999999992</v>
      </c>
      <c r="O649" s="17">
        <f t="shared" si="125"/>
        <v>121.95299999999999</v>
      </c>
      <c r="P649" s="17">
        <f t="shared" si="113"/>
        <v>243.90599999999998</v>
      </c>
      <c r="Q649" s="17">
        <f t="shared" si="126"/>
        <v>1179.9559999999999</v>
      </c>
      <c r="R649" s="49"/>
      <c r="S649" s="12"/>
    </row>
    <row r="650" spans="2:19" ht="27.6" x14ac:dyDescent="0.25">
      <c r="B650" s="48">
        <f>IF(F650&lt;&gt;"",1+MAX($B$22:B649),"")</f>
        <v>400</v>
      </c>
      <c r="C650" s="119"/>
      <c r="D650" s="8" t="s">
        <v>706</v>
      </c>
      <c r="E650" s="23" t="s">
        <v>107</v>
      </c>
      <c r="F650" s="39">
        <v>2</v>
      </c>
      <c r="G650" s="17">
        <v>1450</v>
      </c>
      <c r="H650" s="17">
        <f t="shared" si="127"/>
        <v>1399.25</v>
      </c>
      <c r="I650" s="17">
        <f t="shared" si="112"/>
        <v>2798.5</v>
      </c>
      <c r="J650" s="15">
        <v>4.5</v>
      </c>
      <c r="K650" s="10">
        <f t="shared" si="124"/>
        <v>9</v>
      </c>
      <c r="L650" s="88" t="s">
        <v>764</v>
      </c>
      <c r="M650" s="89">
        <v>59</v>
      </c>
      <c r="N650" s="17">
        <f t="shared" si="128"/>
        <v>81.301999999999992</v>
      </c>
      <c r="O650" s="17">
        <f t="shared" si="125"/>
        <v>365.85899999999998</v>
      </c>
      <c r="P650" s="17">
        <f t="shared" si="113"/>
        <v>731.71799999999996</v>
      </c>
      <c r="Q650" s="17">
        <f t="shared" si="126"/>
        <v>3530.2179999999998</v>
      </c>
      <c r="R650" s="49"/>
      <c r="S650" s="12"/>
    </row>
    <row r="651" spans="2:19" ht="27.6" x14ac:dyDescent="0.25">
      <c r="B651" s="48">
        <f>IF(F651&lt;&gt;"",1+MAX($B$22:B650),"")</f>
        <v>401</v>
      </c>
      <c r="C651" s="119"/>
      <c r="D651" s="8" t="s">
        <v>707</v>
      </c>
      <c r="E651" s="23" t="s">
        <v>107</v>
      </c>
      <c r="F651" s="39">
        <v>6</v>
      </c>
      <c r="G651" s="17">
        <v>725</v>
      </c>
      <c r="H651" s="17">
        <f t="shared" si="127"/>
        <v>699.625</v>
      </c>
      <c r="I651" s="17">
        <f t="shared" si="112"/>
        <v>4197.75</v>
      </c>
      <c r="J651" s="15">
        <v>2.25</v>
      </c>
      <c r="K651" s="10">
        <f t="shared" si="124"/>
        <v>13.5</v>
      </c>
      <c r="L651" s="88" t="s">
        <v>764</v>
      </c>
      <c r="M651" s="89">
        <v>59</v>
      </c>
      <c r="N651" s="17">
        <f t="shared" si="128"/>
        <v>81.301999999999992</v>
      </c>
      <c r="O651" s="17">
        <f t="shared" si="125"/>
        <v>182.92949999999999</v>
      </c>
      <c r="P651" s="17">
        <f t="shared" si="113"/>
        <v>1097.577</v>
      </c>
      <c r="Q651" s="17">
        <f t="shared" si="126"/>
        <v>5295.3270000000002</v>
      </c>
      <c r="R651" s="49"/>
      <c r="S651" s="12"/>
    </row>
    <row r="652" spans="2:19" ht="27.6" x14ac:dyDescent="0.25">
      <c r="B652" s="48">
        <f>IF(F652&lt;&gt;"",1+MAX($B$22:B651),"")</f>
        <v>402</v>
      </c>
      <c r="C652" s="119"/>
      <c r="D652" s="8" t="s">
        <v>708</v>
      </c>
      <c r="E652" s="23" t="s">
        <v>107</v>
      </c>
      <c r="F652" s="39">
        <v>2</v>
      </c>
      <c r="G652" s="17">
        <v>965</v>
      </c>
      <c r="H652" s="17">
        <f t="shared" si="127"/>
        <v>931.22500000000002</v>
      </c>
      <c r="I652" s="17">
        <f t="shared" si="112"/>
        <v>1862.45</v>
      </c>
      <c r="J652" s="15">
        <v>3</v>
      </c>
      <c r="K652" s="10">
        <f t="shared" si="124"/>
        <v>6</v>
      </c>
      <c r="L652" s="88" t="s">
        <v>764</v>
      </c>
      <c r="M652" s="89">
        <v>59</v>
      </c>
      <c r="N652" s="17">
        <f t="shared" si="128"/>
        <v>81.301999999999992</v>
      </c>
      <c r="O652" s="17">
        <f t="shared" si="125"/>
        <v>243.90599999999998</v>
      </c>
      <c r="P652" s="17">
        <f t="shared" si="113"/>
        <v>487.81199999999995</v>
      </c>
      <c r="Q652" s="17">
        <f t="shared" si="126"/>
        <v>2350.2620000000002</v>
      </c>
      <c r="R652" s="49"/>
      <c r="S652" s="12"/>
    </row>
    <row r="653" spans="2:19" x14ac:dyDescent="0.25">
      <c r="B653" s="48"/>
      <c r="C653" s="52"/>
      <c r="D653" s="8"/>
      <c r="E653" s="23"/>
      <c r="F653" s="39"/>
      <c r="G653" s="17"/>
      <c r="H653" s="17">
        <f t="shared" si="127"/>
        <v>0</v>
      </c>
      <c r="I653" s="17">
        <f t="shared" si="112"/>
        <v>0</v>
      </c>
      <c r="J653" s="15"/>
      <c r="K653" s="10">
        <f t="shared" si="124"/>
        <v>0</v>
      </c>
      <c r="L653" s="10"/>
      <c r="M653" s="17"/>
      <c r="N653" s="17">
        <f t="shared" si="128"/>
        <v>0</v>
      </c>
      <c r="O653" s="17">
        <f t="shared" si="125"/>
        <v>0</v>
      </c>
      <c r="P653" s="17">
        <f t="shared" si="113"/>
        <v>0</v>
      </c>
      <c r="Q653" s="17">
        <f t="shared" si="126"/>
        <v>0</v>
      </c>
      <c r="R653" s="49"/>
      <c r="S653" s="12"/>
    </row>
    <row r="654" spans="2:19" x14ac:dyDescent="0.25">
      <c r="B654" s="65"/>
      <c r="C654" s="66"/>
      <c r="D654" s="67" t="s">
        <v>709</v>
      </c>
      <c r="E654" s="23"/>
      <c r="F654" s="39"/>
      <c r="G654" s="17"/>
      <c r="H654" s="17">
        <f t="shared" si="127"/>
        <v>0</v>
      </c>
      <c r="I654" s="17">
        <f t="shared" si="112"/>
        <v>0</v>
      </c>
      <c r="J654" s="15"/>
      <c r="K654" s="10">
        <f t="shared" si="124"/>
        <v>0</v>
      </c>
      <c r="L654" s="10"/>
      <c r="M654" s="17"/>
      <c r="N654" s="17">
        <f t="shared" si="128"/>
        <v>0</v>
      </c>
      <c r="O654" s="17">
        <f t="shared" si="125"/>
        <v>0</v>
      </c>
      <c r="P654" s="17">
        <f t="shared" si="113"/>
        <v>0</v>
      </c>
      <c r="Q654" s="17">
        <f t="shared" si="126"/>
        <v>0</v>
      </c>
      <c r="R654" s="49"/>
      <c r="S654" s="12"/>
    </row>
    <row r="655" spans="2:19" ht="55.2" x14ac:dyDescent="0.25">
      <c r="B655" s="48">
        <f>IF(F655&lt;&gt;"",1+MAX($B$22:B654),"")</f>
        <v>403</v>
      </c>
      <c r="C655" s="119" t="s">
        <v>569</v>
      </c>
      <c r="D655" s="8" t="s">
        <v>710</v>
      </c>
      <c r="E655" s="23" t="s">
        <v>107</v>
      </c>
      <c r="F655" s="39">
        <f>1+1+1</f>
        <v>3</v>
      </c>
      <c r="G655" s="17">
        <v>2000.41</v>
      </c>
      <c r="H655" s="17">
        <f t="shared" si="127"/>
        <v>1930.3956499999999</v>
      </c>
      <c r="I655" s="17">
        <f t="shared" si="112"/>
        <v>5791.1869499999993</v>
      </c>
      <c r="J655" s="15">
        <v>3.5</v>
      </c>
      <c r="K655" s="10">
        <f t="shared" si="124"/>
        <v>10.5</v>
      </c>
      <c r="L655" s="88" t="s">
        <v>764</v>
      </c>
      <c r="M655" s="89">
        <v>59</v>
      </c>
      <c r="N655" s="17">
        <f t="shared" si="128"/>
        <v>81.301999999999992</v>
      </c>
      <c r="O655" s="17">
        <f t="shared" si="125"/>
        <v>284.55699999999996</v>
      </c>
      <c r="P655" s="17">
        <f t="shared" si="113"/>
        <v>853.67099999999982</v>
      </c>
      <c r="Q655" s="17">
        <f t="shared" si="126"/>
        <v>6644.8579499999996</v>
      </c>
      <c r="R655" s="49"/>
      <c r="S655" s="12"/>
    </row>
    <row r="656" spans="2:19" ht="41.4" x14ac:dyDescent="0.25">
      <c r="B656" s="48">
        <f>IF(F656&lt;&gt;"",1+MAX($B$22:B655),"")</f>
        <v>404</v>
      </c>
      <c r="C656" s="119"/>
      <c r="D656" s="8" t="s">
        <v>711</v>
      </c>
      <c r="E656" s="23" t="s">
        <v>107</v>
      </c>
      <c r="F656" s="39">
        <v>1</v>
      </c>
      <c r="G656" s="17">
        <v>1443.14</v>
      </c>
      <c r="H656" s="17">
        <f t="shared" si="127"/>
        <v>1392.6301000000001</v>
      </c>
      <c r="I656" s="17">
        <f t="shared" si="112"/>
        <v>1392.6301000000001</v>
      </c>
      <c r="J656" s="15">
        <v>2.75</v>
      </c>
      <c r="K656" s="10">
        <f t="shared" si="124"/>
        <v>2.75</v>
      </c>
      <c r="L656" s="88" t="s">
        <v>764</v>
      </c>
      <c r="M656" s="89">
        <v>59</v>
      </c>
      <c r="N656" s="17">
        <f t="shared" si="128"/>
        <v>81.301999999999992</v>
      </c>
      <c r="O656" s="17">
        <f t="shared" si="125"/>
        <v>223.58049999999997</v>
      </c>
      <c r="P656" s="17">
        <f t="shared" si="113"/>
        <v>223.58049999999997</v>
      </c>
      <c r="Q656" s="17">
        <f t="shared" si="126"/>
        <v>1616.2106000000001</v>
      </c>
      <c r="R656" s="49"/>
      <c r="S656" s="12"/>
    </row>
    <row r="657" spans="2:19" ht="41.4" x14ac:dyDescent="0.25">
      <c r="B657" s="48">
        <f>IF(F657&lt;&gt;"",1+MAX($B$22:B656),"")</f>
        <v>405</v>
      </c>
      <c r="C657" s="119"/>
      <c r="D657" s="8" t="s">
        <v>712</v>
      </c>
      <c r="E657" s="23" t="s">
        <v>107</v>
      </c>
      <c r="F657" s="39">
        <v>1</v>
      </c>
      <c r="G657" s="17">
        <v>2484</v>
      </c>
      <c r="H657" s="17">
        <f t="shared" si="127"/>
        <v>2397.06</v>
      </c>
      <c r="I657" s="17">
        <f t="shared" si="112"/>
        <v>2397.06</v>
      </c>
      <c r="J657" s="15">
        <v>3.7850000000000001</v>
      </c>
      <c r="K657" s="10">
        <f t="shared" si="124"/>
        <v>3.7850000000000001</v>
      </c>
      <c r="L657" s="88" t="s">
        <v>764</v>
      </c>
      <c r="M657" s="89">
        <v>59</v>
      </c>
      <c r="N657" s="17">
        <f t="shared" si="128"/>
        <v>81.301999999999992</v>
      </c>
      <c r="O657" s="17">
        <f t="shared" si="125"/>
        <v>307.72807</v>
      </c>
      <c r="P657" s="17">
        <f t="shared" si="113"/>
        <v>307.72807</v>
      </c>
      <c r="Q657" s="17">
        <f t="shared" si="126"/>
        <v>2704.7880700000001</v>
      </c>
      <c r="R657" s="49"/>
      <c r="S657" s="12"/>
    </row>
    <row r="658" spans="2:19" x14ac:dyDescent="0.25">
      <c r="B658" s="48"/>
      <c r="C658" s="52"/>
      <c r="D658" s="8"/>
      <c r="E658" s="23"/>
      <c r="F658" s="39"/>
      <c r="G658" s="17"/>
      <c r="H658" s="17">
        <f t="shared" si="127"/>
        <v>0</v>
      </c>
      <c r="I658" s="17">
        <f t="shared" si="112"/>
        <v>0</v>
      </c>
      <c r="J658" s="15"/>
      <c r="K658" s="10">
        <f t="shared" si="124"/>
        <v>0</v>
      </c>
      <c r="L658" s="10"/>
      <c r="M658" s="17"/>
      <c r="N658" s="17">
        <f t="shared" si="128"/>
        <v>0</v>
      </c>
      <c r="O658" s="17">
        <f t="shared" si="125"/>
        <v>0</v>
      </c>
      <c r="P658" s="17">
        <f t="shared" si="113"/>
        <v>0</v>
      </c>
      <c r="Q658" s="17">
        <f t="shared" si="126"/>
        <v>0</v>
      </c>
      <c r="R658" s="49"/>
      <c r="S658" s="12"/>
    </row>
    <row r="659" spans="2:19" x14ac:dyDescent="0.25">
      <c r="B659" s="65"/>
      <c r="C659" s="66"/>
      <c r="D659" s="67" t="s">
        <v>713</v>
      </c>
      <c r="E659" s="23"/>
      <c r="F659" s="39"/>
      <c r="G659" s="17"/>
      <c r="H659" s="17">
        <f t="shared" si="127"/>
        <v>0</v>
      </c>
      <c r="I659" s="17">
        <f t="shared" si="112"/>
        <v>0</v>
      </c>
      <c r="J659" s="15"/>
      <c r="K659" s="10">
        <f t="shared" si="124"/>
        <v>0</v>
      </c>
      <c r="L659" s="10"/>
      <c r="M659" s="17"/>
      <c r="N659" s="17">
        <f t="shared" si="128"/>
        <v>0</v>
      </c>
      <c r="O659" s="17">
        <f t="shared" si="125"/>
        <v>0</v>
      </c>
      <c r="P659" s="17">
        <f t="shared" si="113"/>
        <v>0</v>
      </c>
      <c r="Q659" s="17">
        <f t="shared" si="126"/>
        <v>0</v>
      </c>
      <c r="R659" s="49"/>
      <c r="S659" s="12"/>
    </row>
    <row r="660" spans="2:19" ht="27.6" x14ac:dyDescent="0.25">
      <c r="B660" s="48">
        <f>IF(F660&lt;&gt;"",1+MAX($B$22:B659),"")</f>
        <v>406</v>
      </c>
      <c r="C660" s="52" t="s">
        <v>569</v>
      </c>
      <c r="D660" s="8" t="s">
        <v>714</v>
      </c>
      <c r="E660" s="23" t="s">
        <v>107</v>
      </c>
      <c r="F660" s="39">
        <v>1</v>
      </c>
      <c r="G660" s="17">
        <v>980</v>
      </c>
      <c r="H660" s="17">
        <f t="shared" si="127"/>
        <v>945.69999999999993</v>
      </c>
      <c r="I660" s="17">
        <f t="shared" si="112"/>
        <v>945.69999999999993</v>
      </c>
      <c r="J660" s="15">
        <v>3</v>
      </c>
      <c r="K660" s="10">
        <f t="shared" si="124"/>
        <v>3</v>
      </c>
      <c r="L660" s="88" t="s">
        <v>764</v>
      </c>
      <c r="M660" s="89">
        <v>59</v>
      </c>
      <c r="N660" s="17">
        <f t="shared" si="128"/>
        <v>81.301999999999992</v>
      </c>
      <c r="O660" s="17">
        <f t="shared" si="125"/>
        <v>243.90599999999998</v>
      </c>
      <c r="P660" s="17">
        <f t="shared" si="113"/>
        <v>243.90599999999998</v>
      </c>
      <c r="Q660" s="17">
        <f t="shared" si="126"/>
        <v>1189.606</v>
      </c>
      <c r="R660" s="49"/>
      <c r="S660" s="12"/>
    </row>
    <row r="661" spans="2:19" x14ac:dyDescent="0.25">
      <c r="B661" s="48"/>
      <c r="C661" s="52"/>
      <c r="D661" s="8"/>
      <c r="E661" s="23"/>
      <c r="F661" s="39"/>
      <c r="G661" s="17"/>
      <c r="H661" s="17"/>
      <c r="I661" s="17"/>
      <c r="J661" s="15"/>
      <c r="K661" s="10"/>
      <c r="L661" s="88"/>
      <c r="M661" s="89"/>
      <c r="N661" s="17"/>
      <c r="O661" s="17"/>
      <c r="P661" s="17"/>
      <c r="Q661" s="17"/>
      <c r="R661" s="49"/>
      <c r="S661" s="12"/>
    </row>
    <row r="662" spans="2:19" x14ac:dyDescent="0.25">
      <c r="B662" s="65" t="str">
        <f>IF(F662&lt;&gt;"",1+MAX($B$22:B660),"")</f>
        <v/>
      </c>
      <c r="C662" s="66"/>
      <c r="D662" s="67" t="s">
        <v>474</v>
      </c>
      <c r="E662" s="23"/>
      <c r="F662" s="39"/>
      <c r="G662" s="17"/>
      <c r="H662" s="17">
        <f t="shared" si="127"/>
        <v>0</v>
      </c>
      <c r="I662" s="17">
        <f t="shared" si="112"/>
        <v>0</v>
      </c>
      <c r="J662" s="15"/>
      <c r="K662" s="10">
        <f t="shared" si="124"/>
        <v>0</v>
      </c>
      <c r="L662" s="10"/>
      <c r="M662" s="17"/>
      <c r="N662" s="17">
        <f t="shared" si="128"/>
        <v>0</v>
      </c>
      <c r="O662" s="17">
        <f t="shared" si="125"/>
        <v>0</v>
      </c>
      <c r="P662" s="17">
        <f t="shared" si="113"/>
        <v>0</v>
      </c>
      <c r="Q662" s="17">
        <f t="shared" si="126"/>
        <v>0</v>
      </c>
      <c r="R662" s="49"/>
    </row>
    <row r="663" spans="2:19" ht="25.5" customHeight="1" x14ac:dyDescent="0.25">
      <c r="B663" s="48">
        <f>IF(F663&lt;&gt;"",1+MAX($B$22:B662),"")</f>
        <v>407</v>
      </c>
      <c r="C663" s="74"/>
      <c r="D663" s="8" t="s">
        <v>781</v>
      </c>
      <c r="E663" s="81" t="s">
        <v>71</v>
      </c>
      <c r="F663" s="81">
        <v>1</v>
      </c>
      <c r="G663" s="17">
        <v>227400</v>
      </c>
      <c r="H663" s="17">
        <f t="shared" si="127"/>
        <v>219441</v>
      </c>
      <c r="I663" s="17">
        <f t="shared" si="112"/>
        <v>219441</v>
      </c>
      <c r="J663" s="15">
        <v>1860</v>
      </c>
      <c r="K663" s="10">
        <f t="shared" si="124"/>
        <v>1860</v>
      </c>
      <c r="L663" s="88" t="s">
        <v>764</v>
      </c>
      <c r="M663" s="89">
        <v>59</v>
      </c>
      <c r="N663" s="17">
        <f t="shared" si="128"/>
        <v>81.301999999999992</v>
      </c>
      <c r="O663" s="17">
        <f t="shared" si="125"/>
        <v>151221.71999999997</v>
      </c>
      <c r="P663" s="17">
        <f t="shared" si="113"/>
        <v>151221.71999999997</v>
      </c>
      <c r="Q663" s="17">
        <f t="shared" si="126"/>
        <v>370662.72</v>
      </c>
      <c r="R663" s="49"/>
    </row>
    <row r="664" spans="2:19" x14ac:dyDescent="0.25">
      <c r="B664" s="48" t="str">
        <f>IF(F664&lt;&gt;"",1+MAX($B$22:B663),"")</f>
        <v/>
      </c>
      <c r="C664" s="74"/>
      <c r="D664" s="8"/>
      <c r="E664" s="23"/>
      <c r="F664" s="23"/>
      <c r="G664" s="17"/>
      <c r="H664" s="17"/>
      <c r="I664" s="17"/>
      <c r="J664" s="15"/>
      <c r="K664" s="10">
        <f t="shared" ref="K664" si="129">F664*J664</f>
        <v>0</v>
      </c>
      <c r="L664" s="10"/>
      <c r="M664" s="17"/>
      <c r="N664" s="17">
        <f t="shared" ref="N664" si="130">M664*$U$2</f>
        <v>0</v>
      </c>
      <c r="O664" s="17"/>
      <c r="P664" s="17"/>
      <c r="Q664" s="17"/>
      <c r="R664" s="49"/>
      <c r="S664" s="12"/>
    </row>
    <row r="665" spans="2:19" s="12" customFormat="1" ht="12.75" customHeight="1" x14ac:dyDescent="0.25">
      <c r="B665" s="13" t="str">
        <f>IF(F665&lt;&gt;"",1+MAX($B$22:B664),"")</f>
        <v/>
      </c>
      <c r="C665" s="13" t="s">
        <v>63</v>
      </c>
      <c r="D665" s="6" t="s">
        <v>26</v>
      </c>
      <c r="E665" s="124" t="s">
        <v>72</v>
      </c>
      <c r="F665" s="124"/>
      <c r="G665" s="124"/>
      <c r="H665" s="53">
        <f>SUM(I666:I764)</f>
        <v>864289.38333333319</v>
      </c>
      <c r="I665" s="7">
        <f>F665*H665</f>
        <v>0</v>
      </c>
      <c r="J665" s="7"/>
      <c r="K665" s="138" t="s">
        <v>73</v>
      </c>
      <c r="L665" s="139"/>
      <c r="M665" s="139"/>
      <c r="N665" s="140"/>
      <c r="O665" s="53">
        <f>SUM(P666:P764)</f>
        <v>407773.04256858007</v>
      </c>
      <c r="P665" s="7">
        <f>F665*O665</f>
        <v>0</v>
      </c>
      <c r="Q665" s="47">
        <f>SUM(Q666:Q764)</f>
        <v>1272062.4259019133</v>
      </c>
      <c r="R665" s="47">
        <f>(Q665)+(H665*$Q$8)+(O665*$Q$9)+(Q665*$Q$10)+($Q$11*((Q665)+(H665*$Q$8)+(O665*$Q$9)+(Q665*$Q$10)))+(Q665*$Q$12)</f>
        <v>1785523.9984993301</v>
      </c>
    </row>
    <row r="666" spans="2:19" x14ac:dyDescent="0.25">
      <c r="B666" s="48" t="str">
        <f>IF(F666&lt;&gt;"",1+MAX($B$22:B665),"")</f>
        <v/>
      </c>
      <c r="C666" s="52"/>
      <c r="D666" s="8"/>
      <c r="E666" s="23"/>
      <c r="F666" s="39"/>
      <c r="G666" s="17"/>
      <c r="H666" s="17">
        <f>G666*$T$2</f>
        <v>0</v>
      </c>
      <c r="I666" s="17">
        <f>F666*H666</f>
        <v>0</v>
      </c>
      <c r="J666" s="15"/>
      <c r="K666" s="10">
        <f>F666*J666</f>
        <v>0</v>
      </c>
      <c r="L666" s="10"/>
      <c r="M666" s="17"/>
      <c r="N666" s="17">
        <f>M666*$U$2</f>
        <v>0</v>
      </c>
      <c r="O666" s="17">
        <f>J666*N666</f>
        <v>0</v>
      </c>
      <c r="P666" s="17">
        <f>F666*O666</f>
        <v>0</v>
      </c>
      <c r="Q666" s="17">
        <f>I666+P666</f>
        <v>0</v>
      </c>
      <c r="R666" s="49"/>
      <c r="S666" s="12"/>
    </row>
    <row r="667" spans="2:19" x14ac:dyDescent="0.25">
      <c r="B667" s="65" t="str">
        <f>IF(F667&lt;&gt;"",1+MAX($B$22:B666),"")</f>
        <v/>
      </c>
      <c r="C667" s="66"/>
      <c r="D667" s="67" t="s">
        <v>160</v>
      </c>
      <c r="E667" s="23"/>
      <c r="F667" s="39"/>
      <c r="G667" s="17"/>
      <c r="H667" s="17">
        <f t="shared" ref="H667:H736" si="131">G667*$T$2</f>
        <v>0</v>
      </c>
      <c r="I667" s="17">
        <f t="shared" ref="I667:I736" si="132">F667*H667</f>
        <v>0</v>
      </c>
      <c r="J667" s="15"/>
      <c r="K667" s="10">
        <f t="shared" ref="K667:K736" si="133">F667*J667</f>
        <v>0</v>
      </c>
      <c r="L667" s="10"/>
      <c r="M667" s="17"/>
      <c r="N667" s="17">
        <f t="shared" ref="N667:N736" si="134">M667*$U$2</f>
        <v>0</v>
      </c>
      <c r="O667" s="17">
        <f t="shared" ref="O667:O736" si="135">J667*N667</f>
        <v>0</v>
      </c>
      <c r="P667" s="17">
        <f t="shared" ref="P667:P736" si="136">F667*O667</f>
        <v>0</v>
      </c>
      <c r="Q667" s="17">
        <f t="shared" ref="Q667:Q736" si="137">I667+P667</f>
        <v>0</v>
      </c>
      <c r="R667" s="49"/>
    </row>
    <row r="668" spans="2:19" ht="25.5" customHeight="1" x14ac:dyDescent="0.25">
      <c r="B668" s="48">
        <f>IF(F668&lt;&gt;"",1+MAX($B$22:B667),"")</f>
        <v>408</v>
      </c>
      <c r="C668" s="120" t="s">
        <v>476</v>
      </c>
      <c r="D668" s="8" t="s">
        <v>477</v>
      </c>
      <c r="E668" s="23" t="s">
        <v>107</v>
      </c>
      <c r="F668" s="81">
        <v>2</v>
      </c>
      <c r="G668" s="17">
        <v>520</v>
      </c>
      <c r="H668" s="17">
        <f t="shared" si="131"/>
        <v>501.8</v>
      </c>
      <c r="I668" s="17">
        <f t="shared" si="132"/>
        <v>1003.6</v>
      </c>
      <c r="J668" s="15">
        <v>1</v>
      </c>
      <c r="K668" s="10">
        <f t="shared" si="133"/>
        <v>2</v>
      </c>
      <c r="L668" s="90" t="s">
        <v>761</v>
      </c>
      <c r="M668" s="91">
        <v>61.3</v>
      </c>
      <c r="N668" s="17">
        <f t="shared" si="134"/>
        <v>84.471399999999988</v>
      </c>
      <c r="O668" s="17">
        <f t="shared" si="135"/>
        <v>84.471399999999988</v>
      </c>
      <c r="P668" s="17">
        <f t="shared" si="136"/>
        <v>168.94279999999998</v>
      </c>
      <c r="Q668" s="17">
        <f t="shared" si="137"/>
        <v>1172.5427999999999</v>
      </c>
      <c r="R668" s="49"/>
    </row>
    <row r="669" spans="2:19" x14ac:dyDescent="0.25">
      <c r="B669" s="48">
        <f>IF(F669&lt;&gt;"",1+MAX($B$22:B668),"")</f>
        <v>409</v>
      </c>
      <c r="C669" s="121"/>
      <c r="D669" s="8" t="s">
        <v>478</v>
      </c>
      <c r="E669" s="23" t="s">
        <v>107</v>
      </c>
      <c r="F669" s="23">
        <v>70</v>
      </c>
      <c r="G669" s="17">
        <v>440</v>
      </c>
      <c r="H669" s="17">
        <f t="shared" si="131"/>
        <v>424.59999999999997</v>
      </c>
      <c r="I669" s="17">
        <f t="shared" si="132"/>
        <v>29721.999999999996</v>
      </c>
      <c r="J669" s="15">
        <v>1</v>
      </c>
      <c r="K669" s="10">
        <f t="shared" si="133"/>
        <v>70</v>
      </c>
      <c r="L669" s="90" t="s">
        <v>761</v>
      </c>
      <c r="M669" s="91">
        <v>61.3</v>
      </c>
      <c r="N669" s="17">
        <f t="shared" si="134"/>
        <v>84.471399999999988</v>
      </c>
      <c r="O669" s="17">
        <f t="shared" si="135"/>
        <v>84.471399999999988</v>
      </c>
      <c r="P669" s="17">
        <f t="shared" si="136"/>
        <v>5912.9979999999996</v>
      </c>
      <c r="Q669" s="17">
        <f t="shared" si="137"/>
        <v>35634.997999999992</v>
      </c>
      <c r="R669" s="49"/>
    </row>
    <row r="670" spans="2:19" x14ac:dyDescent="0.25">
      <c r="B670" s="48">
        <f>IF(F670&lt;&gt;"",1+MAX($B$22:B669),"")</f>
        <v>410</v>
      </c>
      <c r="C670" s="121"/>
      <c r="D670" s="8" t="s">
        <v>479</v>
      </c>
      <c r="E670" s="23" t="s">
        <v>107</v>
      </c>
      <c r="F670" s="23">
        <v>1</v>
      </c>
      <c r="G670" s="17">
        <v>158</v>
      </c>
      <c r="H670" s="17">
        <f t="shared" si="131"/>
        <v>152.47</v>
      </c>
      <c r="I670" s="17">
        <f t="shared" si="132"/>
        <v>152.47</v>
      </c>
      <c r="J670" s="15">
        <v>1.25</v>
      </c>
      <c r="K670" s="10">
        <f t="shared" si="133"/>
        <v>1.25</v>
      </c>
      <c r="L670" s="90" t="s">
        <v>761</v>
      </c>
      <c r="M670" s="91">
        <v>61.3</v>
      </c>
      <c r="N670" s="17">
        <f t="shared" si="134"/>
        <v>84.471399999999988</v>
      </c>
      <c r="O670" s="17">
        <f t="shared" si="135"/>
        <v>105.58924999999999</v>
      </c>
      <c r="P670" s="17">
        <f t="shared" si="136"/>
        <v>105.58924999999999</v>
      </c>
      <c r="Q670" s="17">
        <f t="shared" si="137"/>
        <v>258.05925000000002</v>
      </c>
      <c r="R670" s="49"/>
    </row>
    <row r="671" spans="2:19" x14ac:dyDescent="0.25">
      <c r="B671" s="48">
        <f>IF(F671&lt;&gt;"",1+MAX($B$22:B670),"")</f>
        <v>411</v>
      </c>
      <c r="C671" s="121"/>
      <c r="D671" s="8" t="s">
        <v>480</v>
      </c>
      <c r="E671" s="23" t="s">
        <v>107</v>
      </c>
      <c r="F671" s="23">
        <v>6</v>
      </c>
      <c r="G671" s="17">
        <f>158/1.5*2</f>
        <v>210.66666666666666</v>
      </c>
      <c r="H671" s="17">
        <f t="shared" si="131"/>
        <v>203.29333333333332</v>
      </c>
      <c r="I671" s="17">
        <f t="shared" si="132"/>
        <v>1219.76</v>
      </c>
      <c r="J671" s="15">
        <v>1.42</v>
      </c>
      <c r="K671" s="10">
        <f t="shared" si="133"/>
        <v>8.52</v>
      </c>
      <c r="L671" s="90" t="s">
        <v>761</v>
      </c>
      <c r="M671" s="91">
        <v>61.3</v>
      </c>
      <c r="N671" s="17">
        <f t="shared" si="134"/>
        <v>84.471399999999988</v>
      </c>
      <c r="O671" s="17">
        <f t="shared" si="135"/>
        <v>119.94938799999997</v>
      </c>
      <c r="P671" s="17">
        <f t="shared" si="136"/>
        <v>719.69632799999977</v>
      </c>
      <c r="Q671" s="17">
        <f t="shared" si="137"/>
        <v>1939.4563279999998</v>
      </c>
      <c r="R671" s="49"/>
    </row>
    <row r="672" spans="2:19" x14ac:dyDescent="0.25">
      <c r="B672" s="48">
        <f>IF(F672&lt;&gt;"",1+MAX($B$22:B671),"")</f>
        <v>412</v>
      </c>
      <c r="C672" s="121"/>
      <c r="D672" s="8" t="s">
        <v>481</v>
      </c>
      <c r="E672" s="23" t="s">
        <v>107</v>
      </c>
      <c r="F672" s="23">
        <v>4</v>
      </c>
      <c r="G672" s="17">
        <f>158/1.5*3</f>
        <v>316</v>
      </c>
      <c r="H672" s="17">
        <f t="shared" si="131"/>
        <v>304.94</v>
      </c>
      <c r="I672" s="17">
        <f t="shared" si="132"/>
        <v>1219.76</v>
      </c>
      <c r="J672" s="15">
        <v>1.5</v>
      </c>
      <c r="K672" s="10">
        <f t="shared" si="133"/>
        <v>6</v>
      </c>
      <c r="L672" s="90" t="s">
        <v>761</v>
      </c>
      <c r="M672" s="91">
        <v>61.3</v>
      </c>
      <c r="N672" s="17">
        <f t="shared" si="134"/>
        <v>84.471399999999988</v>
      </c>
      <c r="O672" s="17">
        <f t="shared" si="135"/>
        <v>126.70709999999998</v>
      </c>
      <c r="P672" s="17">
        <f t="shared" si="136"/>
        <v>506.82839999999993</v>
      </c>
      <c r="Q672" s="17">
        <f t="shared" si="137"/>
        <v>1726.5883999999999</v>
      </c>
      <c r="R672" s="49"/>
    </row>
    <row r="673" spans="2:18" x14ac:dyDescent="0.25">
      <c r="B673" s="48">
        <f>IF(F673&lt;&gt;"",1+MAX($B$22:B672),"")</f>
        <v>413</v>
      </c>
      <c r="C673" s="121"/>
      <c r="D673" s="8" t="s">
        <v>482</v>
      </c>
      <c r="E673" s="23" t="s">
        <v>107</v>
      </c>
      <c r="F673" s="23">
        <v>27</v>
      </c>
      <c r="G673" s="17">
        <v>105</v>
      </c>
      <c r="H673" s="17">
        <f t="shared" si="131"/>
        <v>101.325</v>
      </c>
      <c r="I673" s="17">
        <f t="shared" si="132"/>
        <v>2735.7750000000001</v>
      </c>
      <c r="J673" s="15">
        <v>1</v>
      </c>
      <c r="K673" s="10">
        <f t="shared" si="133"/>
        <v>27</v>
      </c>
      <c r="L673" s="90" t="s">
        <v>761</v>
      </c>
      <c r="M673" s="91">
        <v>61.3</v>
      </c>
      <c r="N673" s="17">
        <f t="shared" si="134"/>
        <v>84.471399999999988</v>
      </c>
      <c r="O673" s="17">
        <f t="shared" si="135"/>
        <v>84.471399999999988</v>
      </c>
      <c r="P673" s="17">
        <f t="shared" si="136"/>
        <v>2280.7277999999997</v>
      </c>
      <c r="Q673" s="17">
        <f t="shared" si="137"/>
        <v>5016.5028000000002</v>
      </c>
      <c r="R673" s="49"/>
    </row>
    <row r="674" spans="2:18" ht="27.6" x14ac:dyDescent="0.25">
      <c r="B674" s="48">
        <f>IF(F674&lt;&gt;"",1+MAX($B$22:B673),"")</f>
        <v>414</v>
      </c>
      <c r="C674" s="121"/>
      <c r="D674" s="8" t="s">
        <v>483</v>
      </c>
      <c r="E674" s="23" t="s">
        <v>107</v>
      </c>
      <c r="F674" s="23">
        <v>9</v>
      </c>
      <c r="G674" s="17">
        <v>130</v>
      </c>
      <c r="H674" s="17">
        <f t="shared" si="131"/>
        <v>125.45</v>
      </c>
      <c r="I674" s="17">
        <f t="shared" si="132"/>
        <v>1129.05</v>
      </c>
      <c r="J674" s="15">
        <v>1</v>
      </c>
      <c r="K674" s="10">
        <f t="shared" si="133"/>
        <v>9</v>
      </c>
      <c r="L674" s="90" t="s">
        <v>761</v>
      </c>
      <c r="M674" s="91">
        <v>61.3</v>
      </c>
      <c r="N674" s="17">
        <f t="shared" si="134"/>
        <v>84.471399999999988</v>
      </c>
      <c r="O674" s="17">
        <f t="shared" si="135"/>
        <v>84.471399999999988</v>
      </c>
      <c r="P674" s="17">
        <f t="shared" si="136"/>
        <v>760.24259999999992</v>
      </c>
      <c r="Q674" s="17">
        <f t="shared" si="137"/>
        <v>1889.2925999999998</v>
      </c>
      <c r="R674" s="49"/>
    </row>
    <row r="675" spans="2:18" x14ac:dyDescent="0.25">
      <c r="B675" s="48">
        <f>IF(F675&lt;&gt;"",1+MAX($B$22:B674),"")</f>
        <v>415</v>
      </c>
      <c r="C675" s="121"/>
      <c r="D675" s="8" t="s">
        <v>484</v>
      </c>
      <c r="E675" s="23" t="s">
        <v>107</v>
      </c>
      <c r="F675" s="23">
        <v>23</v>
      </c>
      <c r="G675" s="17">
        <f>158/1.5*4</f>
        <v>421.33333333333331</v>
      </c>
      <c r="H675" s="17">
        <f t="shared" si="131"/>
        <v>406.58666666666664</v>
      </c>
      <c r="I675" s="17">
        <f t="shared" si="132"/>
        <v>9351.493333333332</v>
      </c>
      <c r="J675" s="15">
        <v>1.6</v>
      </c>
      <c r="K675" s="10">
        <f t="shared" si="133"/>
        <v>36.800000000000004</v>
      </c>
      <c r="L675" s="90" t="s">
        <v>761</v>
      </c>
      <c r="M675" s="91">
        <v>61.3</v>
      </c>
      <c r="N675" s="17">
        <f t="shared" si="134"/>
        <v>84.471399999999988</v>
      </c>
      <c r="O675" s="17">
        <f t="shared" si="135"/>
        <v>135.15423999999999</v>
      </c>
      <c r="P675" s="17">
        <f t="shared" si="136"/>
        <v>3108.5475199999996</v>
      </c>
      <c r="Q675" s="17">
        <f t="shared" si="137"/>
        <v>12460.040853333332</v>
      </c>
      <c r="R675" s="49"/>
    </row>
    <row r="676" spans="2:18" ht="27.6" x14ac:dyDescent="0.25">
      <c r="B676" s="48">
        <f>IF(F676&lt;&gt;"",1+MAX($B$22:B675),"")</f>
        <v>416</v>
      </c>
      <c r="C676" s="121"/>
      <c r="D676" s="8" t="s">
        <v>485</v>
      </c>
      <c r="E676" s="23" t="s">
        <v>107</v>
      </c>
      <c r="F676" s="23">
        <v>583</v>
      </c>
      <c r="G676" s="17">
        <v>205</v>
      </c>
      <c r="H676" s="17">
        <f t="shared" si="131"/>
        <v>197.82499999999999</v>
      </c>
      <c r="I676" s="17">
        <f t="shared" si="132"/>
        <v>115331.97499999999</v>
      </c>
      <c r="J676" s="15">
        <v>1</v>
      </c>
      <c r="K676" s="10">
        <f t="shared" si="133"/>
        <v>583</v>
      </c>
      <c r="L676" s="90" t="s">
        <v>761</v>
      </c>
      <c r="M676" s="91">
        <v>61.3</v>
      </c>
      <c r="N676" s="17">
        <f t="shared" si="134"/>
        <v>84.471399999999988</v>
      </c>
      <c r="O676" s="17">
        <f t="shared" si="135"/>
        <v>84.471399999999988</v>
      </c>
      <c r="P676" s="17">
        <f t="shared" si="136"/>
        <v>49246.826199999996</v>
      </c>
      <c r="Q676" s="17">
        <f t="shared" si="137"/>
        <v>164578.80119999999</v>
      </c>
      <c r="R676" s="49"/>
    </row>
    <row r="677" spans="2:18" ht="41.4" x14ac:dyDescent="0.25">
      <c r="B677" s="48">
        <f>IF(F677&lt;&gt;"",1+MAX($B$22:B676),"")</f>
        <v>417</v>
      </c>
      <c r="C677" s="121"/>
      <c r="D677" s="8" t="s">
        <v>486</v>
      </c>
      <c r="E677" s="23" t="s">
        <v>107</v>
      </c>
      <c r="F677" s="23">
        <v>4</v>
      </c>
      <c r="G677" s="17">
        <v>320</v>
      </c>
      <c r="H677" s="17">
        <f t="shared" si="131"/>
        <v>308.8</v>
      </c>
      <c r="I677" s="17">
        <f t="shared" si="132"/>
        <v>1235.2</v>
      </c>
      <c r="J677" s="15">
        <v>1.25</v>
      </c>
      <c r="K677" s="10">
        <f t="shared" si="133"/>
        <v>5</v>
      </c>
      <c r="L677" s="90" t="s">
        <v>761</v>
      </c>
      <c r="M677" s="91">
        <v>61.3</v>
      </c>
      <c r="N677" s="17">
        <f t="shared" si="134"/>
        <v>84.471399999999988</v>
      </c>
      <c r="O677" s="17">
        <f t="shared" si="135"/>
        <v>105.58924999999999</v>
      </c>
      <c r="P677" s="17">
        <f t="shared" si="136"/>
        <v>422.35699999999997</v>
      </c>
      <c r="Q677" s="17">
        <f t="shared" si="137"/>
        <v>1657.557</v>
      </c>
      <c r="R677" s="49"/>
    </row>
    <row r="678" spans="2:18" ht="41.4" x14ac:dyDescent="0.25">
      <c r="B678" s="48">
        <f>IF(F678&lt;&gt;"",1+MAX($B$22:B677),"")</f>
        <v>418</v>
      </c>
      <c r="C678" s="122"/>
      <c r="D678" s="8" t="s">
        <v>487</v>
      </c>
      <c r="E678" s="23" t="s">
        <v>107</v>
      </c>
      <c r="F678" s="23">
        <v>12</v>
      </c>
      <c r="G678" s="17">
        <v>770</v>
      </c>
      <c r="H678" s="17">
        <f t="shared" si="131"/>
        <v>743.05</v>
      </c>
      <c r="I678" s="17">
        <f t="shared" si="132"/>
        <v>8916.5999999999985</v>
      </c>
      <c r="J678" s="15">
        <v>1.25</v>
      </c>
      <c r="K678" s="10">
        <f t="shared" si="133"/>
        <v>15</v>
      </c>
      <c r="L678" s="90" t="s">
        <v>761</v>
      </c>
      <c r="M678" s="91">
        <v>61.3</v>
      </c>
      <c r="N678" s="17">
        <f t="shared" si="134"/>
        <v>84.471399999999988</v>
      </c>
      <c r="O678" s="17">
        <f t="shared" si="135"/>
        <v>105.58924999999999</v>
      </c>
      <c r="P678" s="17">
        <f t="shared" si="136"/>
        <v>1267.0709999999999</v>
      </c>
      <c r="Q678" s="17">
        <f t="shared" si="137"/>
        <v>10183.670999999998</v>
      </c>
      <c r="R678" s="49"/>
    </row>
    <row r="679" spans="2:18" ht="48" customHeight="1" x14ac:dyDescent="0.25">
      <c r="B679" s="48" t="str">
        <f>IF(F679&lt;&gt;"",1+MAX($B$22:B678),"")</f>
        <v/>
      </c>
      <c r="C679" s="82"/>
      <c r="D679" s="51" t="s">
        <v>488</v>
      </c>
      <c r="E679" s="23"/>
      <c r="F679" s="23"/>
      <c r="G679" s="17"/>
      <c r="H679" s="17">
        <f t="shared" si="131"/>
        <v>0</v>
      </c>
      <c r="I679" s="17">
        <f t="shared" si="132"/>
        <v>0</v>
      </c>
      <c r="J679" s="15"/>
      <c r="K679" s="10">
        <f t="shared" si="133"/>
        <v>0</v>
      </c>
      <c r="L679" s="10"/>
      <c r="M679" s="17"/>
      <c r="N679" s="17">
        <f t="shared" si="134"/>
        <v>0</v>
      </c>
      <c r="O679" s="17">
        <f t="shared" si="135"/>
        <v>0</v>
      </c>
      <c r="P679" s="17">
        <f t="shared" si="136"/>
        <v>0</v>
      </c>
      <c r="Q679" s="17">
        <f t="shared" si="137"/>
        <v>0</v>
      </c>
      <c r="R679" s="49"/>
    </row>
    <row r="680" spans="2:18" x14ac:dyDescent="0.25">
      <c r="B680" s="48" t="str">
        <f>IF(F680&lt;&gt;"",1+MAX($B$22:B679),"")</f>
        <v/>
      </c>
      <c r="C680" s="52"/>
      <c r="D680" s="8"/>
      <c r="E680" s="23"/>
      <c r="F680" s="39"/>
      <c r="G680" s="17"/>
      <c r="H680" s="17">
        <f t="shared" si="131"/>
        <v>0</v>
      </c>
      <c r="I680" s="17">
        <f t="shared" si="132"/>
        <v>0</v>
      </c>
      <c r="J680" s="15"/>
      <c r="K680" s="10">
        <f t="shared" si="133"/>
        <v>0</v>
      </c>
      <c r="L680" s="10"/>
      <c r="M680" s="17"/>
      <c r="N680" s="17">
        <f t="shared" si="134"/>
        <v>0</v>
      </c>
      <c r="O680" s="17">
        <f t="shared" si="135"/>
        <v>0</v>
      </c>
      <c r="P680" s="17">
        <f t="shared" si="136"/>
        <v>0</v>
      </c>
      <c r="Q680" s="17">
        <f t="shared" si="137"/>
        <v>0</v>
      </c>
      <c r="R680" s="49"/>
    </row>
    <row r="681" spans="2:18" x14ac:dyDescent="0.25">
      <c r="B681" s="65" t="str">
        <f>IF(F681&lt;&gt;"",1+MAX($B$22:B680),"")</f>
        <v/>
      </c>
      <c r="C681" s="66"/>
      <c r="D681" s="67" t="s">
        <v>489</v>
      </c>
      <c r="E681" s="23"/>
      <c r="F681" s="39"/>
      <c r="G681" s="17"/>
      <c r="H681" s="17">
        <f t="shared" si="131"/>
        <v>0</v>
      </c>
      <c r="I681" s="17">
        <f t="shared" si="132"/>
        <v>0</v>
      </c>
      <c r="J681" s="15"/>
      <c r="K681" s="10">
        <f t="shared" si="133"/>
        <v>0</v>
      </c>
      <c r="L681" s="10"/>
      <c r="M681" s="17"/>
      <c r="N681" s="17">
        <f t="shared" si="134"/>
        <v>0</v>
      </c>
      <c r="O681" s="17">
        <f t="shared" si="135"/>
        <v>0</v>
      </c>
      <c r="P681" s="17">
        <f t="shared" si="136"/>
        <v>0</v>
      </c>
      <c r="Q681" s="17">
        <f t="shared" si="137"/>
        <v>0</v>
      </c>
      <c r="R681" s="49"/>
    </row>
    <row r="682" spans="2:18" ht="12.75" customHeight="1" x14ac:dyDescent="0.25">
      <c r="B682" s="48">
        <f>IF(F682&lt;&gt;"",1+MAX($B$22:B681),"")</f>
        <v>419</v>
      </c>
      <c r="C682" s="120" t="s">
        <v>490</v>
      </c>
      <c r="D682" s="8" t="s">
        <v>491</v>
      </c>
      <c r="E682" s="23" t="s">
        <v>107</v>
      </c>
      <c r="F682" s="23">
        <v>757</v>
      </c>
      <c r="G682" s="91">
        <v>99</v>
      </c>
      <c r="H682" s="91">
        <f t="shared" si="131"/>
        <v>95.534999999999997</v>
      </c>
      <c r="I682" s="91">
        <f t="shared" si="132"/>
        <v>72319.994999999995</v>
      </c>
      <c r="J682" s="92">
        <v>0.59699999999999998</v>
      </c>
      <c r="K682" s="90">
        <f t="shared" si="133"/>
        <v>451.92899999999997</v>
      </c>
      <c r="L682" s="90" t="s">
        <v>761</v>
      </c>
      <c r="M682" s="91">
        <v>61.3</v>
      </c>
      <c r="N682" s="17">
        <f t="shared" si="134"/>
        <v>84.471399999999988</v>
      </c>
      <c r="O682" s="17">
        <f t="shared" si="135"/>
        <v>50.42942579999999</v>
      </c>
      <c r="P682" s="17">
        <f t="shared" si="136"/>
        <v>38175.07533059999</v>
      </c>
      <c r="Q682" s="17">
        <f t="shared" si="137"/>
        <v>110495.07033059999</v>
      </c>
      <c r="R682" s="49"/>
    </row>
    <row r="683" spans="2:18" x14ac:dyDescent="0.25">
      <c r="B683" s="48">
        <f>IF(F683&lt;&gt;"",1+MAX($B$22:B682),"")</f>
        <v>420</v>
      </c>
      <c r="C683" s="121"/>
      <c r="D683" s="8" t="s">
        <v>492</v>
      </c>
      <c r="E683" s="23" t="s">
        <v>107</v>
      </c>
      <c r="F683" s="23">
        <v>169</v>
      </c>
      <c r="G683" s="91">
        <v>120</v>
      </c>
      <c r="H683" s="91">
        <f t="shared" si="131"/>
        <v>115.8</v>
      </c>
      <c r="I683" s="91">
        <f t="shared" si="132"/>
        <v>19570.2</v>
      </c>
      <c r="J683" s="92">
        <v>0.59899999999999998</v>
      </c>
      <c r="K683" s="90">
        <f t="shared" si="133"/>
        <v>101.23099999999999</v>
      </c>
      <c r="L683" s="90" t="s">
        <v>761</v>
      </c>
      <c r="M683" s="91">
        <v>61.3</v>
      </c>
      <c r="N683" s="17">
        <f t="shared" si="134"/>
        <v>84.471399999999988</v>
      </c>
      <c r="O683" s="17">
        <f t="shared" si="135"/>
        <v>50.598368599999993</v>
      </c>
      <c r="P683" s="17">
        <f t="shared" si="136"/>
        <v>8551.1242933999984</v>
      </c>
      <c r="Q683" s="17">
        <f t="shared" si="137"/>
        <v>28121.324293400001</v>
      </c>
      <c r="R683" s="49"/>
    </row>
    <row r="684" spans="2:18" x14ac:dyDescent="0.25">
      <c r="B684" s="48">
        <f>IF(F684&lt;&gt;"",1+MAX($B$22:B683),"")</f>
        <v>421</v>
      </c>
      <c r="C684" s="122"/>
      <c r="D684" s="8" t="s">
        <v>493</v>
      </c>
      <c r="E684" s="23" t="s">
        <v>107</v>
      </c>
      <c r="F684" s="23">
        <v>12</v>
      </c>
      <c r="G684" s="91">
        <v>122</v>
      </c>
      <c r="H684" s="91">
        <f t="shared" si="131"/>
        <v>117.72999999999999</v>
      </c>
      <c r="I684" s="91">
        <f t="shared" si="132"/>
        <v>1412.7599999999998</v>
      </c>
      <c r="J684" s="92">
        <v>0.59899999999999998</v>
      </c>
      <c r="K684" s="90">
        <f t="shared" si="133"/>
        <v>7.1879999999999997</v>
      </c>
      <c r="L684" s="90" t="s">
        <v>761</v>
      </c>
      <c r="M684" s="91">
        <v>61.3</v>
      </c>
      <c r="N684" s="17">
        <f t="shared" si="134"/>
        <v>84.471399999999988</v>
      </c>
      <c r="O684" s="17">
        <f t="shared" si="135"/>
        <v>50.598368599999993</v>
      </c>
      <c r="P684" s="17">
        <f t="shared" si="136"/>
        <v>607.18042319999995</v>
      </c>
      <c r="Q684" s="17">
        <f t="shared" si="137"/>
        <v>2019.9404231999997</v>
      </c>
      <c r="R684" s="49"/>
    </row>
    <row r="685" spans="2:18" x14ac:dyDescent="0.25">
      <c r="B685" s="48" t="str">
        <f>IF(F685&lt;&gt;"",1+MAX($B$22:B684),"")</f>
        <v/>
      </c>
      <c r="C685" s="52"/>
      <c r="D685" s="8"/>
      <c r="E685" s="23"/>
      <c r="F685" s="39"/>
      <c r="G685" s="17"/>
      <c r="H685" s="17">
        <f t="shared" si="131"/>
        <v>0</v>
      </c>
      <c r="I685" s="17">
        <f t="shared" si="132"/>
        <v>0</v>
      </c>
      <c r="J685" s="15"/>
      <c r="K685" s="10">
        <f t="shared" si="133"/>
        <v>0</v>
      </c>
      <c r="L685" s="10"/>
      <c r="M685" s="17"/>
      <c r="N685" s="17">
        <f t="shared" si="134"/>
        <v>0</v>
      </c>
      <c r="O685" s="17">
        <f t="shared" si="135"/>
        <v>0</v>
      </c>
      <c r="P685" s="17">
        <f t="shared" si="136"/>
        <v>0</v>
      </c>
      <c r="Q685" s="17">
        <f t="shared" si="137"/>
        <v>0</v>
      </c>
      <c r="R685" s="49"/>
    </row>
    <row r="686" spans="2:18" x14ac:dyDescent="0.25">
      <c r="B686" s="65" t="str">
        <f>IF(F686&lt;&gt;"",1+MAX($B$22:B685),"")</f>
        <v/>
      </c>
      <c r="C686" s="66"/>
      <c r="D686" s="67" t="s">
        <v>494</v>
      </c>
      <c r="E686" s="23"/>
      <c r="F686" s="39"/>
      <c r="G686" s="17"/>
      <c r="H686" s="17">
        <f t="shared" si="131"/>
        <v>0</v>
      </c>
      <c r="I686" s="17">
        <f t="shared" si="132"/>
        <v>0</v>
      </c>
      <c r="J686" s="15"/>
      <c r="K686" s="10">
        <f t="shared" si="133"/>
        <v>0</v>
      </c>
      <c r="L686" s="10"/>
      <c r="M686" s="17"/>
      <c r="N686" s="17">
        <f t="shared" si="134"/>
        <v>0</v>
      </c>
      <c r="O686" s="17">
        <f t="shared" si="135"/>
        <v>0</v>
      </c>
      <c r="P686" s="17">
        <f t="shared" si="136"/>
        <v>0</v>
      </c>
      <c r="Q686" s="17">
        <f t="shared" si="137"/>
        <v>0</v>
      </c>
      <c r="R686" s="49"/>
    </row>
    <row r="687" spans="2:18" ht="12.75" customHeight="1" x14ac:dyDescent="0.25">
      <c r="B687" s="48">
        <f>IF(F687&lt;&gt;"",1+MAX($B$22:B686),"")</f>
        <v>422</v>
      </c>
      <c r="C687" s="120" t="s">
        <v>476</v>
      </c>
      <c r="D687" s="8" t="s">
        <v>495</v>
      </c>
      <c r="E687" s="23" t="s">
        <v>107</v>
      </c>
      <c r="F687" s="23">
        <v>100</v>
      </c>
      <c r="G687" s="17">
        <v>28.5</v>
      </c>
      <c r="H687" s="17">
        <f t="shared" si="131"/>
        <v>27.502499999999998</v>
      </c>
      <c r="I687" s="17">
        <f t="shared" si="132"/>
        <v>2750.25</v>
      </c>
      <c r="J687" s="15">
        <v>0.56299999999999994</v>
      </c>
      <c r="K687" s="10">
        <f t="shared" si="133"/>
        <v>56.3</v>
      </c>
      <c r="L687" s="10" t="s">
        <v>761</v>
      </c>
      <c r="M687" s="17">
        <v>61.3</v>
      </c>
      <c r="N687" s="17">
        <f t="shared" si="134"/>
        <v>84.471399999999988</v>
      </c>
      <c r="O687" s="17">
        <f t="shared" si="135"/>
        <v>47.557398199999987</v>
      </c>
      <c r="P687" s="17">
        <f t="shared" si="136"/>
        <v>4755.7398199999989</v>
      </c>
      <c r="Q687" s="17">
        <f t="shared" si="137"/>
        <v>7505.9898199999989</v>
      </c>
      <c r="R687" s="49"/>
    </row>
    <row r="688" spans="2:18" x14ac:dyDescent="0.25">
      <c r="B688" s="48">
        <f>IF(F688&lt;&gt;"",1+MAX($B$22:B687),"")</f>
        <v>423</v>
      </c>
      <c r="C688" s="121"/>
      <c r="D688" s="8" t="s">
        <v>496</v>
      </c>
      <c r="E688" s="23" t="s">
        <v>107</v>
      </c>
      <c r="F688" s="23">
        <v>238</v>
      </c>
      <c r="G688" s="17">
        <v>12.5</v>
      </c>
      <c r="H688" s="17">
        <f t="shared" si="131"/>
        <v>12.0625</v>
      </c>
      <c r="I688" s="17">
        <f t="shared" si="132"/>
        <v>2870.875</v>
      </c>
      <c r="J688" s="15">
        <v>0.46500000000000002</v>
      </c>
      <c r="K688" s="10">
        <f t="shared" si="133"/>
        <v>110.67</v>
      </c>
      <c r="L688" s="10" t="s">
        <v>761</v>
      </c>
      <c r="M688" s="17">
        <v>61.3</v>
      </c>
      <c r="N688" s="17">
        <f t="shared" si="134"/>
        <v>84.471399999999988</v>
      </c>
      <c r="O688" s="17">
        <f t="shared" si="135"/>
        <v>39.279200999999993</v>
      </c>
      <c r="P688" s="17">
        <f t="shared" si="136"/>
        <v>9348.4498379999986</v>
      </c>
      <c r="Q688" s="17">
        <f t="shared" si="137"/>
        <v>12219.324837999999</v>
      </c>
      <c r="R688" s="49"/>
    </row>
    <row r="689" spans="2:18" x14ac:dyDescent="0.25">
      <c r="B689" s="48">
        <f>IF(F689&lt;&gt;"",1+MAX($B$22:B688),"")</f>
        <v>424</v>
      </c>
      <c r="C689" s="121"/>
      <c r="D689" s="8" t="s">
        <v>497</v>
      </c>
      <c r="E689" s="23" t="s">
        <v>107</v>
      </c>
      <c r="F689" s="23">
        <v>28</v>
      </c>
      <c r="G689" s="17">
        <v>75</v>
      </c>
      <c r="H689" s="17">
        <f t="shared" si="131"/>
        <v>72.375</v>
      </c>
      <c r="I689" s="17">
        <f t="shared" si="132"/>
        <v>2026.5</v>
      </c>
      <c r="J689" s="15">
        <v>1.1419999999999999</v>
      </c>
      <c r="K689" s="10">
        <f t="shared" si="133"/>
        <v>31.975999999999999</v>
      </c>
      <c r="L689" s="88" t="s">
        <v>761</v>
      </c>
      <c r="M689" s="89">
        <v>61.3</v>
      </c>
      <c r="N689" s="17">
        <f t="shared" si="134"/>
        <v>84.471399999999988</v>
      </c>
      <c r="O689" s="17">
        <f t="shared" si="135"/>
        <v>96.466338799999974</v>
      </c>
      <c r="P689" s="17">
        <f t="shared" si="136"/>
        <v>2701.0574863999991</v>
      </c>
      <c r="Q689" s="17">
        <f t="shared" si="137"/>
        <v>4727.5574863999991</v>
      </c>
      <c r="R689" s="49"/>
    </row>
    <row r="690" spans="2:18" x14ac:dyDescent="0.25">
      <c r="B690" s="48">
        <f>IF(F690&lt;&gt;"",1+MAX($B$22:B689),"")</f>
        <v>425</v>
      </c>
      <c r="C690" s="121"/>
      <c r="D690" s="8" t="s">
        <v>498</v>
      </c>
      <c r="E690" s="23" t="s">
        <v>107</v>
      </c>
      <c r="F690" s="23">
        <v>1</v>
      </c>
      <c r="G690" s="17">
        <v>183</v>
      </c>
      <c r="H690" s="17">
        <f t="shared" si="131"/>
        <v>176.595</v>
      </c>
      <c r="I690" s="17">
        <f t="shared" si="132"/>
        <v>176.595</v>
      </c>
      <c r="J690" s="15">
        <v>0.75</v>
      </c>
      <c r="K690" s="10">
        <f t="shared" si="133"/>
        <v>0.75</v>
      </c>
      <c r="L690" s="88" t="s">
        <v>761</v>
      </c>
      <c r="M690" s="89">
        <v>61.3</v>
      </c>
      <c r="N690" s="17">
        <f t="shared" si="134"/>
        <v>84.471399999999988</v>
      </c>
      <c r="O690" s="17">
        <f t="shared" si="135"/>
        <v>63.353549999999991</v>
      </c>
      <c r="P690" s="17">
        <f t="shared" si="136"/>
        <v>63.353549999999991</v>
      </c>
      <c r="Q690" s="17">
        <f t="shared" si="137"/>
        <v>239.94854999999998</v>
      </c>
      <c r="R690" s="49"/>
    </row>
    <row r="691" spans="2:18" x14ac:dyDescent="0.25">
      <c r="B691" s="48">
        <f>IF(F691&lt;&gt;"",1+MAX($B$22:B690),"")</f>
        <v>426</v>
      </c>
      <c r="C691" s="121"/>
      <c r="D691" s="8" t="s">
        <v>499</v>
      </c>
      <c r="E691" s="23" t="s">
        <v>107</v>
      </c>
      <c r="F691" s="23">
        <v>49</v>
      </c>
      <c r="G691" s="17">
        <v>130</v>
      </c>
      <c r="H691" s="17">
        <f t="shared" si="131"/>
        <v>125.45</v>
      </c>
      <c r="I691" s="17">
        <f t="shared" si="132"/>
        <v>6147.05</v>
      </c>
      <c r="J691" s="15">
        <v>1</v>
      </c>
      <c r="K691" s="10">
        <f t="shared" si="133"/>
        <v>49</v>
      </c>
      <c r="L691" s="88" t="s">
        <v>761</v>
      </c>
      <c r="M691" s="89">
        <v>61.3</v>
      </c>
      <c r="N691" s="17">
        <f t="shared" si="134"/>
        <v>84.471399999999988</v>
      </c>
      <c r="O691" s="17">
        <f t="shared" si="135"/>
        <v>84.471399999999988</v>
      </c>
      <c r="P691" s="17">
        <f t="shared" si="136"/>
        <v>4139.0985999999994</v>
      </c>
      <c r="Q691" s="17">
        <f t="shared" si="137"/>
        <v>10286.1486</v>
      </c>
      <c r="R691" s="49"/>
    </row>
    <row r="692" spans="2:18" x14ac:dyDescent="0.25">
      <c r="B692" s="48">
        <f>IF(F692&lt;&gt;"",1+MAX($B$22:B691),"")</f>
        <v>427</v>
      </c>
      <c r="C692" s="122"/>
      <c r="D692" s="8" t="s">
        <v>500</v>
      </c>
      <c r="E692" s="23" t="s">
        <v>107</v>
      </c>
      <c r="F692" s="23">
        <v>35</v>
      </c>
      <c r="G692" s="17">
        <v>250</v>
      </c>
      <c r="H692" s="17">
        <f t="shared" si="131"/>
        <v>241.25</v>
      </c>
      <c r="I692" s="17">
        <f t="shared" si="132"/>
        <v>8443.75</v>
      </c>
      <c r="J692" s="15">
        <v>1.1220000000000001</v>
      </c>
      <c r="K692" s="10">
        <f t="shared" si="133"/>
        <v>39.270000000000003</v>
      </c>
      <c r="L692" s="88" t="s">
        <v>761</v>
      </c>
      <c r="M692" s="89">
        <v>61.3</v>
      </c>
      <c r="N692" s="17">
        <f t="shared" si="134"/>
        <v>84.471399999999988</v>
      </c>
      <c r="O692" s="17">
        <f t="shared" si="135"/>
        <v>94.776910799999996</v>
      </c>
      <c r="P692" s="17">
        <f t="shared" si="136"/>
        <v>3317.1918779999996</v>
      </c>
      <c r="Q692" s="17">
        <f t="shared" si="137"/>
        <v>11760.941878</v>
      </c>
      <c r="R692" s="49"/>
    </row>
    <row r="693" spans="2:18" x14ac:dyDescent="0.25">
      <c r="B693" s="48" t="str">
        <f>IF(F693&lt;&gt;"",1+MAX($B$22:B692),"")</f>
        <v/>
      </c>
      <c r="C693" s="52"/>
      <c r="D693" s="8"/>
      <c r="E693" s="23"/>
      <c r="F693" s="23"/>
      <c r="G693" s="17"/>
      <c r="H693" s="17">
        <f t="shared" si="131"/>
        <v>0</v>
      </c>
      <c r="I693" s="17">
        <f t="shared" si="132"/>
        <v>0</v>
      </c>
      <c r="J693" s="15"/>
      <c r="K693" s="10">
        <f t="shared" si="133"/>
        <v>0</v>
      </c>
      <c r="L693" s="10"/>
      <c r="M693" s="17"/>
      <c r="N693" s="17">
        <f t="shared" si="134"/>
        <v>0</v>
      </c>
      <c r="O693" s="17">
        <f t="shared" si="135"/>
        <v>0</v>
      </c>
      <c r="P693" s="17">
        <f t="shared" si="136"/>
        <v>0</v>
      </c>
      <c r="Q693" s="17">
        <f t="shared" si="137"/>
        <v>0</v>
      </c>
      <c r="R693" s="49"/>
    </row>
    <row r="694" spans="2:18" x14ac:dyDescent="0.25">
      <c r="B694" s="65" t="str">
        <f>IF(F694&lt;&gt;"",1+MAX($B$22:B693),"")</f>
        <v/>
      </c>
      <c r="C694" s="66"/>
      <c r="D694" s="67" t="s">
        <v>501</v>
      </c>
      <c r="E694" s="23"/>
      <c r="F694" s="39"/>
      <c r="G694" s="17"/>
      <c r="H694" s="17">
        <f t="shared" si="131"/>
        <v>0</v>
      </c>
      <c r="I694" s="17">
        <f t="shared" si="132"/>
        <v>0</v>
      </c>
      <c r="J694" s="15"/>
      <c r="K694" s="10">
        <f t="shared" si="133"/>
        <v>0</v>
      </c>
      <c r="L694" s="10"/>
      <c r="M694" s="17"/>
      <c r="N694" s="17">
        <f t="shared" si="134"/>
        <v>0</v>
      </c>
      <c r="O694" s="17">
        <f t="shared" si="135"/>
        <v>0</v>
      </c>
      <c r="P694" s="17">
        <f t="shared" si="136"/>
        <v>0</v>
      </c>
      <c r="Q694" s="17">
        <f t="shared" si="137"/>
        <v>0</v>
      </c>
      <c r="R694" s="49"/>
    </row>
    <row r="695" spans="2:18" ht="12.75" customHeight="1" x14ac:dyDescent="0.25">
      <c r="B695" s="48">
        <f>IF(F695&lt;&gt;"",1+MAX($B$22:B694),"")</f>
        <v>428</v>
      </c>
      <c r="C695" s="120" t="s">
        <v>476</v>
      </c>
      <c r="D695" s="8" t="s">
        <v>502</v>
      </c>
      <c r="E695" s="23" t="s">
        <v>107</v>
      </c>
      <c r="F695" s="23">
        <v>136</v>
      </c>
      <c r="G695" s="17">
        <v>105</v>
      </c>
      <c r="H695" s="17">
        <f t="shared" si="131"/>
        <v>101.325</v>
      </c>
      <c r="I695" s="17">
        <f t="shared" si="132"/>
        <v>13780.2</v>
      </c>
      <c r="J695" s="15">
        <v>1.1419999999999999</v>
      </c>
      <c r="K695" s="10">
        <f t="shared" si="133"/>
        <v>155.31199999999998</v>
      </c>
      <c r="L695" s="88" t="s">
        <v>761</v>
      </c>
      <c r="M695" s="89">
        <v>61.3</v>
      </c>
      <c r="N695" s="17">
        <f t="shared" si="134"/>
        <v>84.471399999999988</v>
      </c>
      <c r="O695" s="17">
        <f t="shared" si="135"/>
        <v>96.466338799999974</v>
      </c>
      <c r="P695" s="17">
        <f t="shared" si="136"/>
        <v>13119.422076799996</v>
      </c>
      <c r="Q695" s="17">
        <f t="shared" si="137"/>
        <v>26899.622076799998</v>
      </c>
      <c r="R695" s="49"/>
    </row>
    <row r="696" spans="2:18" x14ac:dyDescent="0.25">
      <c r="B696" s="48">
        <f>IF(F696&lt;&gt;"",1+MAX($B$22:B695),"")</f>
        <v>429</v>
      </c>
      <c r="C696" s="121"/>
      <c r="D696" s="8" t="s">
        <v>503</v>
      </c>
      <c r="E696" s="23" t="s">
        <v>107</v>
      </c>
      <c r="F696" s="23">
        <v>10</v>
      </c>
      <c r="G696" s="17">
        <v>140</v>
      </c>
      <c r="H696" s="17">
        <f t="shared" si="131"/>
        <v>135.1</v>
      </c>
      <c r="I696" s="17">
        <f t="shared" si="132"/>
        <v>1351</v>
      </c>
      <c r="J696" s="15">
        <v>1.2889999999999999</v>
      </c>
      <c r="K696" s="10">
        <f t="shared" si="133"/>
        <v>12.889999999999999</v>
      </c>
      <c r="L696" s="10" t="s">
        <v>761</v>
      </c>
      <c r="M696" s="17">
        <v>61.3</v>
      </c>
      <c r="N696" s="17">
        <f t="shared" si="134"/>
        <v>84.471399999999988</v>
      </c>
      <c r="O696" s="17">
        <f t="shared" si="135"/>
        <v>108.88363459999998</v>
      </c>
      <c r="P696" s="17">
        <f t="shared" si="136"/>
        <v>1088.8363459999998</v>
      </c>
      <c r="Q696" s="17">
        <f t="shared" si="137"/>
        <v>2439.836346</v>
      </c>
      <c r="R696" s="49"/>
    </row>
    <row r="697" spans="2:18" x14ac:dyDescent="0.25">
      <c r="B697" s="48">
        <f>IF(F697&lt;&gt;"",1+MAX($B$22:B696),"")</f>
        <v>430</v>
      </c>
      <c r="C697" s="121"/>
      <c r="D697" s="8" t="s">
        <v>504</v>
      </c>
      <c r="E697" s="23" t="s">
        <v>107</v>
      </c>
      <c r="F697" s="23">
        <v>9</v>
      </c>
      <c r="G697" s="17">
        <v>168</v>
      </c>
      <c r="H697" s="17">
        <f t="shared" si="131"/>
        <v>162.12</v>
      </c>
      <c r="I697" s="17">
        <f t="shared" si="132"/>
        <v>1459.08</v>
      </c>
      <c r="J697" s="15">
        <v>1.0029999999999999</v>
      </c>
      <c r="K697" s="10">
        <f t="shared" si="133"/>
        <v>9.0269999999999992</v>
      </c>
      <c r="L697" s="88" t="s">
        <v>761</v>
      </c>
      <c r="M697" s="89">
        <v>61.3</v>
      </c>
      <c r="N697" s="17">
        <f t="shared" si="134"/>
        <v>84.471399999999988</v>
      </c>
      <c r="O697" s="17">
        <f t="shared" si="135"/>
        <v>84.724814199999983</v>
      </c>
      <c r="P697" s="17">
        <f t="shared" si="136"/>
        <v>762.52332779999983</v>
      </c>
      <c r="Q697" s="17">
        <f t="shared" si="137"/>
        <v>2221.6033277999995</v>
      </c>
      <c r="R697" s="49"/>
    </row>
    <row r="698" spans="2:18" x14ac:dyDescent="0.25">
      <c r="B698" s="48">
        <f>IF(F698&lt;&gt;"",1+MAX($B$22:B697),"")</f>
        <v>431</v>
      </c>
      <c r="C698" s="121"/>
      <c r="D698" s="8" t="s">
        <v>505</v>
      </c>
      <c r="E698" s="23" t="s">
        <v>107</v>
      </c>
      <c r="F698" s="23">
        <v>7</v>
      </c>
      <c r="G698" s="17">
        <v>120</v>
      </c>
      <c r="H698" s="17">
        <f t="shared" si="131"/>
        <v>115.8</v>
      </c>
      <c r="I698" s="17">
        <f t="shared" si="132"/>
        <v>810.6</v>
      </c>
      <c r="J698" s="15">
        <v>1.2889999999999999</v>
      </c>
      <c r="K698" s="10">
        <f t="shared" si="133"/>
        <v>9.0229999999999997</v>
      </c>
      <c r="L698" s="10" t="s">
        <v>761</v>
      </c>
      <c r="M698" s="17">
        <v>61.3</v>
      </c>
      <c r="N698" s="17">
        <f t="shared" si="134"/>
        <v>84.471399999999988</v>
      </c>
      <c r="O698" s="17">
        <f t="shared" si="135"/>
        <v>108.88363459999998</v>
      </c>
      <c r="P698" s="17">
        <f t="shared" si="136"/>
        <v>762.1854421999999</v>
      </c>
      <c r="Q698" s="17">
        <f t="shared" si="137"/>
        <v>1572.7854422</v>
      </c>
      <c r="R698" s="49"/>
    </row>
    <row r="699" spans="2:18" x14ac:dyDescent="0.25">
      <c r="B699" s="48">
        <f>IF(F699&lt;&gt;"",1+MAX($B$22:B698),"")</f>
        <v>432</v>
      </c>
      <c r="C699" s="121"/>
      <c r="D699" s="8" t="s">
        <v>506</v>
      </c>
      <c r="E699" s="23" t="s">
        <v>107</v>
      </c>
      <c r="F699" s="23">
        <v>11</v>
      </c>
      <c r="G699" s="17">
        <v>105</v>
      </c>
      <c r="H699" s="17">
        <f t="shared" si="131"/>
        <v>101.325</v>
      </c>
      <c r="I699" s="17">
        <f t="shared" si="132"/>
        <v>1114.575</v>
      </c>
      <c r="J699" s="15">
        <v>1.2889999999999999</v>
      </c>
      <c r="K699" s="10">
        <f t="shared" si="133"/>
        <v>14.178999999999998</v>
      </c>
      <c r="L699" s="10" t="s">
        <v>761</v>
      </c>
      <c r="M699" s="17">
        <v>61.3</v>
      </c>
      <c r="N699" s="17">
        <f t="shared" si="134"/>
        <v>84.471399999999988</v>
      </c>
      <c r="O699" s="17">
        <f t="shared" si="135"/>
        <v>108.88363459999998</v>
      </c>
      <c r="P699" s="17">
        <f t="shared" si="136"/>
        <v>1197.7199805999999</v>
      </c>
      <c r="Q699" s="17">
        <f t="shared" si="137"/>
        <v>2312.2949805999997</v>
      </c>
      <c r="R699" s="49"/>
    </row>
    <row r="700" spans="2:18" x14ac:dyDescent="0.25">
      <c r="B700" s="48">
        <f>IF(F700&lt;&gt;"",1+MAX($B$22:B699),"")</f>
        <v>433</v>
      </c>
      <c r="C700" s="121"/>
      <c r="D700" s="8" t="s">
        <v>507</v>
      </c>
      <c r="E700" s="23" t="s">
        <v>107</v>
      </c>
      <c r="F700" s="23">
        <v>17</v>
      </c>
      <c r="G700" s="17">
        <v>110</v>
      </c>
      <c r="H700" s="17">
        <f t="shared" si="131"/>
        <v>106.14999999999999</v>
      </c>
      <c r="I700" s="17">
        <f t="shared" si="132"/>
        <v>1804.55</v>
      </c>
      <c r="J700" s="15">
        <v>1.2889999999999999</v>
      </c>
      <c r="K700" s="10">
        <f t="shared" si="133"/>
        <v>21.913</v>
      </c>
      <c r="L700" s="10" t="s">
        <v>761</v>
      </c>
      <c r="M700" s="17">
        <v>61.3</v>
      </c>
      <c r="N700" s="17">
        <f t="shared" si="134"/>
        <v>84.471399999999988</v>
      </c>
      <c r="O700" s="17">
        <f t="shared" si="135"/>
        <v>108.88363459999998</v>
      </c>
      <c r="P700" s="17">
        <f t="shared" si="136"/>
        <v>1851.0217881999997</v>
      </c>
      <c r="Q700" s="17">
        <f t="shared" si="137"/>
        <v>3655.5717881999999</v>
      </c>
      <c r="R700" s="49"/>
    </row>
    <row r="701" spans="2:18" x14ac:dyDescent="0.25">
      <c r="B701" s="48">
        <f>IF(F701&lt;&gt;"",1+MAX($B$22:B700),"")</f>
        <v>434</v>
      </c>
      <c r="C701" s="121"/>
      <c r="D701" s="8" t="s">
        <v>508</v>
      </c>
      <c r="E701" s="23" t="s">
        <v>107</v>
      </c>
      <c r="F701" s="23">
        <v>1</v>
      </c>
      <c r="G701" s="17">
        <v>95</v>
      </c>
      <c r="H701" s="17">
        <f t="shared" si="131"/>
        <v>91.674999999999997</v>
      </c>
      <c r="I701" s="17">
        <f t="shared" si="132"/>
        <v>91.674999999999997</v>
      </c>
      <c r="J701" s="15">
        <v>1.2889999999999999</v>
      </c>
      <c r="K701" s="10">
        <f t="shared" si="133"/>
        <v>1.2889999999999999</v>
      </c>
      <c r="L701" s="10" t="s">
        <v>761</v>
      </c>
      <c r="M701" s="17">
        <v>61.3</v>
      </c>
      <c r="N701" s="17">
        <f t="shared" si="134"/>
        <v>84.471399999999988</v>
      </c>
      <c r="O701" s="17">
        <f t="shared" si="135"/>
        <v>108.88363459999998</v>
      </c>
      <c r="P701" s="17">
        <f t="shared" si="136"/>
        <v>108.88363459999998</v>
      </c>
      <c r="Q701" s="17">
        <f t="shared" si="137"/>
        <v>200.55863459999998</v>
      </c>
      <c r="R701" s="49"/>
    </row>
    <row r="702" spans="2:18" ht="64.5" customHeight="1" x14ac:dyDescent="0.25">
      <c r="B702" s="48" t="str">
        <f>IF(F702&lt;&gt;"",1+MAX($B$22:B701),"")</f>
        <v/>
      </c>
      <c r="C702" s="82"/>
      <c r="D702" s="51" t="s">
        <v>509</v>
      </c>
      <c r="E702" s="23"/>
      <c r="F702" s="23"/>
      <c r="G702" s="17"/>
      <c r="H702" s="17">
        <f t="shared" si="131"/>
        <v>0</v>
      </c>
      <c r="I702" s="17">
        <f t="shared" si="132"/>
        <v>0</v>
      </c>
      <c r="J702" s="15"/>
      <c r="K702" s="10">
        <f t="shared" si="133"/>
        <v>0</v>
      </c>
      <c r="L702" s="10"/>
      <c r="M702" s="17"/>
      <c r="N702" s="17">
        <f t="shared" si="134"/>
        <v>0</v>
      </c>
      <c r="O702" s="17">
        <f t="shared" si="135"/>
        <v>0</v>
      </c>
      <c r="P702" s="17">
        <f t="shared" si="136"/>
        <v>0</v>
      </c>
      <c r="Q702" s="17">
        <f t="shared" si="137"/>
        <v>0</v>
      </c>
      <c r="R702" s="49"/>
    </row>
    <row r="703" spans="2:18" x14ac:dyDescent="0.25">
      <c r="B703" s="48" t="str">
        <f>IF(F703&lt;&gt;"",1+MAX($B$22:B702),"")</f>
        <v/>
      </c>
      <c r="C703" s="52"/>
      <c r="D703" s="8"/>
      <c r="E703" s="23"/>
      <c r="F703" s="23"/>
      <c r="G703" s="17"/>
      <c r="H703" s="17">
        <f t="shared" si="131"/>
        <v>0</v>
      </c>
      <c r="I703" s="17">
        <f t="shared" si="132"/>
        <v>0</v>
      </c>
      <c r="J703" s="15"/>
      <c r="K703" s="10">
        <f t="shared" si="133"/>
        <v>0</v>
      </c>
      <c r="L703" s="10"/>
      <c r="M703" s="17"/>
      <c r="N703" s="17">
        <f t="shared" si="134"/>
        <v>0</v>
      </c>
      <c r="O703" s="17">
        <f t="shared" si="135"/>
        <v>0</v>
      </c>
      <c r="P703" s="17">
        <f t="shared" si="136"/>
        <v>0</v>
      </c>
      <c r="Q703" s="17">
        <f t="shared" si="137"/>
        <v>0</v>
      </c>
      <c r="R703" s="49"/>
    </row>
    <row r="704" spans="2:18" x14ac:dyDescent="0.25">
      <c r="B704" s="65" t="str">
        <f>IF(F704&lt;&gt;"",1+MAX($B$22:B703),"")</f>
        <v/>
      </c>
      <c r="C704" s="66"/>
      <c r="D704" s="67" t="s">
        <v>510</v>
      </c>
      <c r="E704" s="23"/>
      <c r="F704" s="39"/>
      <c r="G704" s="17"/>
      <c r="H704" s="17">
        <f t="shared" si="131"/>
        <v>0</v>
      </c>
      <c r="I704" s="17">
        <f t="shared" si="132"/>
        <v>0</v>
      </c>
      <c r="J704" s="15"/>
      <c r="K704" s="10">
        <f t="shared" si="133"/>
        <v>0</v>
      </c>
      <c r="L704" s="10"/>
      <c r="M704" s="17"/>
      <c r="N704" s="17">
        <f t="shared" si="134"/>
        <v>0</v>
      </c>
      <c r="O704" s="17">
        <f t="shared" si="135"/>
        <v>0</v>
      </c>
      <c r="P704" s="17">
        <f t="shared" si="136"/>
        <v>0</v>
      </c>
      <c r="Q704" s="17">
        <f t="shared" si="137"/>
        <v>0</v>
      </c>
      <c r="R704" s="49"/>
    </row>
    <row r="705" spans="2:18" ht="27.6" x14ac:dyDescent="0.25">
      <c r="B705" s="48">
        <f>IF(F705&lt;&gt;"",1+MAX($B$22:B704),"")</f>
        <v>435</v>
      </c>
      <c r="C705" s="120" t="s">
        <v>490</v>
      </c>
      <c r="D705" s="8" t="s">
        <v>511</v>
      </c>
      <c r="E705" s="23" t="s">
        <v>107</v>
      </c>
      <c r="F705" s="23">
        <v>1</v>
      </c>
      <c r="G705" s="17">
        <v>1250</v>
      </c>
      <c r="H705" s="17">
        <f t="shared" si="131"/>
        <v>1206.25</v>
      </c>
      <c r="I705" s="17">
        <f t="shared" si="132"/>
        <v>1206.25</v>
      </c>
      <c r="J705" s="15">
        <v>12.525</v>
      </c>
      <c r="K705" s="10">
        <f t="shared" si="133"/>
        <v>12.525</v>
      </c>
      <c r="L705" s="10" t="s">
        <v>761</v>
      </c>
      <c r="M705" s="17">
        <v>61.3</v>
      </c>
      <c r="N705" s="17">
        <f t="shared" si="134"/>
        <v>84.471399999999988</v>
      </c>
      <c r="O705" s="17">
        <f t="shared" si="135"/>
        <v>1058.004285</v>
      </c>
      <c r="P705" s="17">
        <f t="shared" si="136"/>
        <v>1058.004285</v>
      </c>
      <c r="Q705" s="17">
        <f t="shared" si="137"/>
        <v>2264.254285</v>
      </c>
      <c r="R705" s="49"/>
    </row>
    <row r="706" spans="2:18" ht="27.6" x14ac:dyDescent="0.25">
      <c r="B706" s="48">
        <f>IF(F706&lt;&gt;"",1+MAX($B$22:B705),"")</f>
        <v>436</v>
      </c>
      <c r="C706" s="121"/>
      <c r="D706" s="8" t="s">
        <v>512</v>
      </c>
      <c r="E706" s="23" t="s">
        <v>107</v>
      </c>
      <c r="F706" s="23">
        <v>1</v>
      </c>
      <c r="G706" s="17">
        <v>1250</v>
      </c>
      <c r="H706" s="17">
        <f t="shared" si="131"/>
        <v>1206.25</v>
      </c>
      <c r="I706" s="17">
        <f t="shared" si="132"/>
        <v>1206.25</v>
      </c>
      <c r="J706" s="15">
        <v>12.525</v>
      </c>
      <c r="K706" s="10">
        <f t="shared" si="133"/>
        <v>12.525</v>
      </c>
      <c r="L706" s="10" t="s">
        <v>761</v>
      </c>
      <c r="M706" s="17">
        <v>61.3</v>
      </c>
      <c r="N706" s="17">
        <f t="shared" si="134"/>
        <v>84.471399999999988</v>
      </c>
      <c r="O706" s="17">
        <f t="shared" si="135"/>
        <v>1058.004285</v>
      </c>
      <c r="P706" s="17">
        <f t="shared" si="136"/>
        <v>1058.004285</v>
      </c>
      <c r="Q706" s="17">
        <f t="shared" si="137"/>
        <v>2264.254285</v>
      </c>
      <c r="R706" s="49"/>
    </row>
    <row r="707" spans="2:18" ht="27.6" x14ac:dyDescent="0.25">
      <c r="B707" s="48">
        <f>IF(F707&lt;&gt;"",1+MAX($B$22:B706),"")</f>
        <v>437</v>
      </c>
      <c r="C707" s="121"/>
      <c r="D707" s="8" t="s">
        <v>513</v>
      </c>
      <c r="E707" s="23" t="s">
        <v>107</v>
      </c>
      <c r="F707" s="23">
        <v>1</v>
      </c>
      <c r="G707" s="17">
        <v>1250</v>
      </c>
      <c r="H707" s="17">
        <f t="shared" si="131"/>
        <v>1206.25</v>
      </c>
      <c r="I707" s="17">
        <f t="shared" si="132"/>
        <v>1206.25</v>
      </c>
      <c r="J707" s="15">
        <v>12.525</v>
      </c>
      <c r="K707" s="10">
        <f t="shared" si="133"/>
        <v>12.525</v>
      </c>
      <c r="L707" s="10" t="s">
        <v>761</v>
      </c>
      <c r="M707" s="17">
        <v>61.3</v>
      </c>
      <c r="N707" s="17">
        <f t="shared" si="134"/>
        <v>84.471399999999988</v>
      </c>
      <c r="O707" s="17">
        <f t="shared" si="135"/>
        <v>1058.004285</v>
      </c>
      <c r="P707" s="17">
        <f t="shared" si="136"/>
        <v>1058.004285</v>
      </c>
      <c r="Q707" s="17">
        <f t="shared" si="137"/>
        <v>2264.254285</v>
      </c>
      <c r="R707" s="49"/>
    </row>
    <row r="708" spans="2:18" ht="27.6" x14ac:dyDescent="0.25">
      <c r="B708" s="48">
        <f>IF(F708&lt;&gt;"",1+MAX($B$22:B707),"")</f>
        <v>438</v>
      </c>
      <c r="C708" s="121"/>
      <c r="D708" s="8" t="s">
        <v>514</v>
      </c>
      <c r="E708" s="23" t="s">
        <v>107</v>
      </c>
      <c r="F708" s="23">
        <v>1</v>
      </c>
      <c r="G708" s="17">
        <v>4200</v>
      </c>
      <c r="H708" s="17">
        <f t="shared" si="131"/>
        <v>4053</v>
      </c>
      <c r="I708" s="17">
        <f t="shared" si="132"/>
        <v>4053</v>
      </c>
      <c r="J708" s="15">
        <v>24.52</v>
      </c>
      <c r="K708" s="10">
        <f t="shared" si="133"/>
        <v>24.52</v>
      </c>
      <c r="L708" s="10" t="s">
        <v>762</v>
      </c>
      <c r="M708" s="17">
        <v>61.3</v>
      </c>
      <c r="N708" s="17">
        <f t="shared" si="134"/>
        <v>84.471399999999988</v>
      </c>
      <c r="O708" s="17">
        <f t="shared" si="135"/>
        <v>2071.2387279999998</v>
      </c>
      <c r="P708" s="17">
        <f t="shared" si="136"/>
        <v>2071.2387279999998</v>
      </c>
      <c r="Q708" s="17">
        <f t="shared" si="137"/>
        <v>6124.2387280000003</v>
      </c>
      <c r="R708" s="49"/>
    </row>
    <row r="709" spans="2:18" ht="27.6" x14ac:dyDescent="0.25">
      <c r="B709" s="48">
        <f>IF(F709&lt;&gt;"",1+MAX($B$22:B708),"")</f>
        <v>439</v>
      </c>
      <c r="C709" s="121"/>
      <c r="D709" s="8" t="s">
        <v>515</v>
      </c>
      <c r="E709" s="23" t="s">
        <v>107</v>
      </c>
      <c r="F709" s="23">
        <v>1</v>
      </c>
      <c r="G709" s="17">
        <v>1900</v>
      </c>
      <c r="H709" s="17">
        <f t="shared" si="131"/>
        <v>1833.5</v>
      </c>
      <c r="I709" s="17">
        <f t="shared" si="132"/>
        <v>1833.5</v>
      </c>
      <c r="J709" s="15">
        <v>14.545</v>
      </c>
      <c r="K709" s="10">
        <f t="shared" si="133"/>
        <v>14.545</v>
      </c>
      <c r="L709" s="10" t="s">
        <v>761</v>
      </c>
      <c r="M709" s="17">
        <v>61.3</v>
      </c>
      <c r="N709" s="17">
        <f t="shared" si="134"/>
        <v>84.471399999999988</v>
      </c>
      <c r="O709" s="17">
        <f t="shared" si="135"/>
        <v>1228.6365129999999</v>
      </c>
      <c r="P709" s="17">
        <f t="shared" si="136"/>
        <v>1228.6365129999999</v>
      </c>
      <c r="Q709" s="17">
        <f t="shared" si="137"/>
        <v>3062.1365129999999</v>
      </c>
      <c r="R709" s="49"/>
    </row>
    <row r="710" spans="2:18" ht="27.6" x14ac:dyDescent="0.25">
      <c r="B710" s="48">
        <f>IF(F710&lt;&gt;"",1+MAX($B$22:B709),"")</f>
        <v>440</v>
      </c>
      <c r="C710" s="121"/>
      <c r="D710" s="8" t="s">
        <v>516</v>
      </c>
      <c r="E710" s="23" t="s">
        <v>107</v>
      </c>
      <c r="F710" s="23">
        <v>1</v>
      </c>
      <c r="G710" s="17">
        <v>1900</v>
      </c>
      <c r="H710" s="17">
        <f t="shared" si="131"/>
        <v>1833.5</v>
      </c>
      <c r="I710" s="17">
        <f t="shared" si="132"/>
        <v>1833.5</v>
      </c>
      <c r="J710" s="15">
        <v>14.545</v>
      </c>
      <c r="K710" s="10">
        <f t="shared" si="133"/>
        <v>14.545</v>
      </c>
      <c r="L710" s="10" t="s">
        <v>761</v>
      </c>
      <c r="M710" s="17">
        <v>61.3</v>
      </c>
      <c r="N710" s="17">
        <f t="shared" si="134"/>
        <v>84.471399999999988</v>
      </c>
      <c r="O710" s="17">
        <f t="shared" si="135"/>
        <v>1228.6365129999999</v>
      </c>
      <c r="P710" s="17">
        <f t="shared" si="136"/>
        <v>1228.6365129999999</v>
      </c>
      <c r="Q710" s="17">
        <f t="shared" si="137"/>
        <v>3062.1365129999999</v>
      </c>
      <c r="R710" s="49"/>
    </row>
    <row r="711" spans="2:18" ht="27.6" x14ac:dyDescent="0.25">
      <c r="B711" s="48">
        <f>IF(F711&lt;&gt;"",1+MAX($B$22:B710),"")</f>
        <v>441</v>
      </c>
      <c r="C711" s="121"/>
      <c r="D711" s="8" t="s">
        <v>517</v>
      </c>
      <c r="E711" s="23" t="s">
        <v>107</v>
      </c>
      <c r="F711" s="23">
        <v>1</v>
      </c>
      <c r="G711" s="17">
        <v>1900</v>
      </c>
      <c r="H711" s="17">
        <f t="shared" si="131"/>
        <v>1833.5</v>
      </c>
      <c r="I711" s="17">
        <f t="shared" si="132"/>
        <v>1833.5</v>
      </c>
      <c r="J711" s="15">
        <v>14.545</v>
      </c>
      <c r="K711" s="10">
        <f t="shared" si="133"/>
        <v>14.545</v>
      </c>
      <c r="L711" s="10" t="s">
        <v>761</v>
      </c>
      <c r="M711" s="17">
        <v>61.3</v>
      </c>
      <c r="N711" s="17">
        <f t="shared" si="134"/>
        <v>84.471399999999988</v>
      </c>
      <c r="O711" s="17">
        <f t="shared" si="135"/>
        <v>1228.6365129999999</v>
      </c>
      <c r="P711" s="17">
        <f t="shared" si="136"/>
        <v>1228.6365129999999</v>
      </c>
      <c r="Q711" s="17">
        <f t="shared" si="137"/>
        <v>3062.1365129999999</v>
      </c>
      <c r="R711" s="49"/>
    </row>
    <row r="712" spans="2:18" ht="27.6" x14ac:dyDescent="0.25">
      <c r="B712" s="48">
        <f>IF(F712&lt;&gt;"",1+MAX($B$22:B711),"")</f>
        <v>442</v>
      </c>
      <c r="C712" s="122"/>
      <c r="D712" s="8" t="s">
        <v>518</v>
      </c>
      <c r="E712" s="23" t="s">
        <v>107</v>
      </c>
      <c r="F712" s="23">
        <v>1</v>
      </c>
      <c r="G712" s="17">
        <v>1900</v>
      </c>
      <c r="H712" s="17">
        <f t="shared" si="131"/>
        <v>1833.5</v>
      </c>
      <c r="I712" s="17">
        <f t="shared" si="132"/>
        <v>1833.5</v>
      </c>
      <c r="J712" s="15">
        <v>14.545</v>
      </c>
      <c r="K712" s="10">
        <f t="shared" si="133"/>
        <v>14.545</v>
      </c>
      <c r="L712" s="10" t="s">
        <v>761</v>
      </c>
      <c r="M712" s="17">
        <v>61.3</v>
      </c>
      <c r="N712" s="17">
        <f t="shared" si="134"/>
        <v>84.471399999999988</v>
      </c>
      <c r="O712" s="17">
        <f t="shared" si="135"/>
        <v>1228.6365129999999</v>
      </c>
      <c r="P712" s="17">
        <f t="shared" si="136"/>
        <v>1228.6365129999999</v>
      </c>
      <c r="Q712" s="17">
        <f t="shared" si="137"/>
        <v>3062.1365129999999</v>
      </c>
      <c r="R712" s="49"/>
    </row>
    <row r="713" spans="2:18" x14ac:dyDescent="0.25">
      <c r="B713" s="48" t="str">
        <f>IF(F713&lt;&gt;"",1+MAX($B$22:B712),"")</f>
        <v/>
      </c>
      <c r="C713" s="52"/>
      <c r="D713" s="8"/>
      <c r="E713" s="23"/>
      <c r="F713" s="23"/>
      <c r="G713" s="17"/>
      <c r="H713" s="17">
        <f t="shared" si="131"/>
        <v>0</v>
      </c>
      <c r="I713" s="17">
        <f t="shared" si="132"/>
        <v>0</v>
      </c>
      <c r="J713" s="15"/>
      <c r="K713" s="10">
        <f t="shared" si="133"/>
        <v>0</v>
      </c>
      <c r="L713" s="10"/>
      <c r="M713" s="17"/>
      <c r="N713" s="17">
        <f t="shared" si="134"/>
        <v>0</v>
      </c>
      <c r="O713" s="17">
        <f t="shared" si="135"/>
        <v>0</v>
      </c>
      <c r="P713" s="17">
        <f t="shared" si="136"/>
        <v>0</v>
      </c>
      <c r="Q713" s="17">
        <f t="shared" si="137"/>
        <v>0</v>
      </c>
      <c r="R713" s="49"/>
    </row>
    <row r="714" spans="2:18" x14ac:dyDescent="0.25">
      <c r="B714" s="65" t="str">
        <f>IF(F714&lt;&gt;"",1+MAX($B$22:B713),"")</f>
        <v/>
      </c>
      <c r="C714" s="66"/>
      <c r="D714" s="67" t="s">
        <v>519</v>
      </c>
      <c r="E714" s="23"/>
      <c r="F714" s="39"/>
      <c r="G714" s="17"/>
      <c r="H714" s="17">
        <f t="shared" si="131"/>
        <v>0</v>
      </c>
      <c r="I714" s="17">
        <f t="shared" si="132"/>
        <v>0</v>
      </c>
      <c r="J714" s="15"/>
      <c r="K714" s="10">
        <f t="shared" si="133"/>
        <v>0</v>
      </c>
      <c r="L714" s="10"/>
      <c r="M714" s="17"/>
      <c r="N714" s="17">
        <f t="shared" si="134"/>
        <v>0</v>
      </c>
      <c r="O714" s="17">
        <f t="shared" si="135"/>
        <v>0</v>
      </c>
      <c r="P714" s="17">
        <f t="shared" si="136"/>
        <v>0</v>
      </c>
      <c r="Q714" s="17">
        <f t="shared" si="137"/>
        <v>0</v>
      </c>
      <c r="R714" s="49"/>
    </row>
    <row r="715" spans="2:18" ht="12.75" customHeight="1" x14ac:dyDescent="0.25">
      <c r="B715" s="48">
        <f>IF(F715&lt;&gt;"",1+MAX($B$22:B714),"")</f>
        <v>443</v>
      </c>
      <c r="C715" s="120" t="s">
        <v>490</v>
      </c>
      <c r="D715" s="8" t="s">
        <v>520</v>
      </c>
      <c r="E715" s="23" t="s">
        <v>107</v>
      </c>
      <c r="F715" s="23">
        <v>5</v>
      </c>
      <c r="G715" s="17">
        <v>1520</v>
      </c>
      <c r="H715" s="17">
        <f t="shared" si="131"/>
        <v>1466.8</v>
      </c>
      <c r="I715" s="17">
        <f t="shared" si="132"/>
        <v>7334</v>
      </c>
      <c r="J715" s="15">
        <v>10.525</v>
      </c>
      <c r="K715" s="10">
        <f t="shared" si="133"/>
        <v>52.625</v>
      </c>
      <c r="L715" s="10" t="s">
        <v>761</v>
      </c>
      <c r="M715" s="17">
        <v>61.3</v>
      </c>
      <c r="N715" s="17">
        <f t="shared" si="134"/>
        <v>84.471399999999988</v>
      </c>
      <c r="O715" s="17">
        <f t="shared" si="135"/>
        <v>889.06148499999995</v>
      </c>
      <c r="P715" s="17">
        <f t="shared" si="136"/>
        <v>4445.307425</v>
      </c>
      <c r="Q715" s="17">
        <f t="shared" si="137"/>
        <v>11779.307424999999</v>
      </c>
      <c r="R715" s="49"/>
    </row>
    <row r="716" spans="2:18" x14ac:dyDescent="0.25">
      <c r="B716" s="48">
        <f>IF(F716&lt;&gt;"",1+MAX($B$22:B715),"")</f>
        <v>444</v>
      </c>
      <c r="C716" s="121"/>
      <c r="D716" s="8" t="s">
        <v>521</v>
      </c>
      <c r="E716" s="23" t="s">
        <v>107</v>
      </c>
      <c r="F716" s="23">
        <v>5</v>
      </c>
      <c r="G716" s="17">
        <v>1520</v>
      </c>
      <c r="H716" s="17">
        <f t="shared" si="131"/>
        <v>1466.8</v>
      </c>
      <c r="I716" s="17">
        <f t="shared" si="132"/>
        <v>7334</v>
      </c>
      <c r="J716" s="15">
        <v>10.525</v>
      </c>
      <c r="K716" s="10">
        <f t="shared" si="133"/>
        <v>52.625</v>
      </c>
      <c r="L716" s="10" t="s">
        <v>761</v>
      </c>
      <c r="M716" s="17">
        <v>61.3</v>
      </c>
      <c r="N716" s="17">
        <f t="shared" si="134"/>
        <v>84.471399999999988</v>
      </c>
      <c r="O716" s="17">
        <f t="shared" si="135"/>
        <v>889.06148499999995</v>
      </c>
      <c r="P716" s="17">
        <f t="shared" si="136"/>
        <v>4445.307425</v>
      </c>
      <c r="Q716" s="17">
        <f t="shared" si="137"/>
        <v>11779.307424999999</v>
      </c>
      <c r="R716" s="49"/>
    </row>
    <row r="717" spans="2:18" x14ac:dyDescent="0.25">
      <c r="B717" s="48">
        <f>IF(F717&lt;&gt;"",1+MAX($B$22:B716),"")</f>
        <v>445</v>
      </c>
      <c r="C717" s="121"/>
      <c r="D717" s="8" t="s">
        <v>522</v>
      </c>
      <c r="E717" s="23" t="s">
        <v>107</v>
      </c>
      <c r="F717" s="23">
        <v>5</v>
      </c>
      <c r="G717" s="17">
        <v>1520</v>
      </c>
      <c r="H717" s="17">
        <f t="shared" si="131"/>
        <v>1466.8</v>
      </c>
      <c r="I717" s="17">
        <f t="shared" si="132"/>
        <v>7334</v>
      </c>
      <c r="J717" s="15">
        <v>10.525</v>
      </c>
      <c r="K717" s="10">
        <f t="shared" si="133"/>
        <v>52.625</v>
      </c>
      <c r="L717" s="10" t="s">
        <v>761</v>
      </c>
      <c r="M717" s="17">
        <v>61.3</v>
      </c>
      <c r="N717" s="17">
        <f t="shared" si="134"/>
        <v>84.471399999999988</v>
      </c>
      <c r="O717" s="17">
        <f t="shared" si="135"/>
        <v>889.06148499999995</v>
      </c>
      <c r="P717" s="17">
        <f t="shared" si="136"/>
        <v>4445.307425</v>
      </c>
      <c r="Q717" s="17">
        <f t="shared" si="137"/>
        <v>11779.307424999999</v>
      </c>
      <c r="R717" s="49"/>
    </row>
    <row r="718" spans="2:18" x14ac:dyDescent="0.25">
      <c r="B718" s="48">
        <f>IF(F718&lt;&gt;"",1+MAX($B$22:B717),"")</f>
        <v>446</v>
      </c>
      <c r="C718" s="121"/>
      <c r="D718" s="8" t="s">
        <v>523</v>
      </c>
      <c r="E718" s="23" t="s">
        <v>107</v>
      </c>
      <c r="F718" s="23">
        <v>5</v>
      </c>
      <c r="G718" s="17">
        <v>1520</v>
      </c>
      <c r="H718" s="17">
        <f t="shared" si="131"/>
        <v>1466.8</v>
      </c>
      <c r="I718" s="17">
        <f t="shared" si="132"/>
        <v>7334</v>
      </c>
      <c r="J718" s="15">
        <v>10.525</v>
      </c>
      <c r="K718" s="10">
        <f t="shared" si="133"/>
        <v>52.625</v>
      </c>
      <c r="L718" s="10" t="s">
        <v>761</v>
      </c>
      <c r="M718" s="17">
        <v>61.3</v>
      </c>
      <c r="N718" s="17">
        <f t="shared" si="134"/>
        <v>84.471399999999988</v>
      </c>
      <c r="O718" s="17">
        <f t="shared" si="135"/>
        <v>889.06148499999995</v>
      </c>
      <c r="P718" s="17">
        <f t="shared" si="136"/>
        <v>4445.307425</v>
      </c>
      <c r="Q718" s="17">
        <f t="shared" si="137"/>
        <v>11779.307424999999</v>
      </c>
      <c r="R718" s="49"/>
    </row>
    <row r="719" spans="2:18" x14ac:dyDescent="0.25">
      <c r="B719" s="48">
        <f>IF(F719&lt;&gt;"",1+MAX($B$22:B718),"")</f>
        <v>447</v>
      </c>
      <c r="C719" s="121"/>
      <c r="D719" s="8" t="s">
        <v>524</v>
      </c>
      <c r="E719" s="23" t="s">
        <v>107</v>
      </c>
      <c r="F719" s="23">
        <v>5</v>
      </c>
      <c r="G719" s="17">
        <v>1520</v>
      </c>
      <c r="H719" s="17">
        <f t="shared" si="131"/>
        <v>1466.8</v>
      </c>
      <c r="I719" s="17">
        <f t="shared" si="132"/>
        <v>7334</v>
      </c>
      <c r="J719" s="15">
        <v>10.525</v>
      </c>
      <c r="K719" s="10">
        <f t="shared" si="133"/>
        <v>52.625</v>
      </c>
      <c r="L719" s="10" t="s">
        <v>761</v>
      </c>
      <c r="M719" s="17">
        <v>61.3</v>
      </c>
      <c r="N719" s="17">
        <f t="shared" si="134"/>
        <v>84.471399999999988</v>
      </c>
      <c r="O719" s="17">
        <f t="shared" si="135"/>
        <v>889.06148499999995</v>
      </c>
      <c r="P719" s="17">
        <f t="shared" si="136"/>
        <v>4445.307425</v>
      </c>
      <c r="Q719" s="17">
        <f t="shared" si="137"/>
        <v>11779.307424999999</v>
      </c>
      <c r="R719" s="49"/>
    </row>
    <row r="720" spans="2:18" x14ac:dyDescent="0.25">
      <c r="B720" s="48">
        <f>IF(F720&lt;&gt;"",1+MAX($B$22:B719),"")</f>
        <v>448</v>
      </c>
      <c r="C720" s="121"/>
      <c r="D720" s="8" t="s">
        <v>525</v>
      </c>
      <c r="E720" s="23" t="s">
        <v>107</v>
      </c>
      <c r="F720" s="23">
        <v>5</v>
      </c>
      <c r="G720" s="17">
        <v>1520</v>
      </c>
      <c r="H720" s="17">
        <f t="shared" si="131"/>
        <v>1466.8</v>
      </c>
      <c r="I720" s="17">
        <f t="shared" si="132"/>
        <v>7334</v>
      </c>
      <c r="J720" s="15">
        <v>10.525</v>
      </c>
      <c r="K720" s="10">
        <f t="shared" si="133"/>
        <v>52.625</v>
      </c>
      <c r="L720" s="10" t="s">
        <v>761</v>
      </c>
      <c r="M720" s="17">
        <v>61.3</v>
      </c>
      <c r="N720" s="17">
        <f t="shared" si="134"/>
        <v>84.471399999999988</v>
      </c>
      <c r="O720" s="17">
        <f t="shared" si="135"/>
        <v>889.06148499999995</v>
      </c>
      <c r="P720" s="17">
        <f t="shared" si="136"/>
        <v>4445.307425</v>
      </c>
      <c r="Q720" s="17">
        <f t="shared" si="137"/>
        <v>11779.307424999999</v>
      </c>
      <c r="R720" s="49"/>
    </row>
    <row r="721" spans="2:19" x14ac:dyDescent="0.25">
      <c r="B721" s="48">
        <f>IF(F721&lt;&gt;"",1+MAX($B$22:B720),"")</f>
        <v>449</v>
      </c>
      <c r="C721" s="121"/>
      <c r="D721" s="8" t="s">
        <v>526</v>
      </c>
      <c r="E721" s="23" t="s">
        <v>107</v>
      </c>
      <c r="F721" s="23">
        <v>5</v>
      </c>
      <c r="G721" s="17">
        <v>1520</v>
      </c>
      <c r="H721" s="17">
        <f t="shared" si="131"/>
        <v>1466.8</v>
      </c>
      <c r="I721" s="17">
        <f t="shared" si="132"/>
        <v>7334</v>
      </c>
      <c r="J721" s="15">
        <v>10.525</v>
      </c>
      <c r="K721" s="10">
        <f t="shared" si="133"/>
        <v>52.625</v>
      </c>
      <c r="L721" s="10" t="s">
        <v>761</v>
      </c>
      <c r="M721" s="17">
        <v>61.3</v>
      </c>
      <c r="N721" s="17">
        <f t="shared" si="134"/>
        <v>84.471399999999988</v>
      </c>
      <c r="O721" s="17">
        <f t="shared" si="135"/>
        <v>889.06148499999995</v>
      </c>
      <c r="P721" s="17">
        <f t="shared" si="136"/>
        <v>4445.307425</v>
      </c>
      <c r="Q721" s="17">
        <f t="shared" si="137"/>
        <v>11779.307424999999</v>
      </c>
      <c r="R721" s="49"/>
    </row>
    <row r="722" spans="2:19" ht="27.6" x14ac:dyDescent="0.25">
      <c r="B722" s="48" t="str">
        <f>IF(F722&lt;&gt;"",1+MAX($B$22:B721),"")</f>
        <v/>
      </c>
      <c r="C722" s="122"/>
      <c r="D722" s="51" t="s">
        <v>527</v>
      </c>
      <c r="E722" s="23"/>
      <c r="F722" s="23"/>
      <c r="G722" s="17"/>
      <c r="H722" s="17">
        <f t="shared" si="131"/>
        <v>0</v>
      </c>
      <c r="I722" s="17">
        <f t="shared" si="132"/>
        <v>0</v>
      </c>
      <c r="J722" s="15"/>
      <c r="K722" s="10">
        <f t="shared" si="133"/>
        <v>0</v>
      </c>
      <c r="L722" s="10"/>
      <c r="M722" s="17"/>
      <c r="N722" s="17">
        <f t="shared" si="134"/>
        <v>0</v>
      </c>
      <c r="O722" s="17">
        <f t="shared" si="135"/>
        <v>0</v>
      </c>
      <c r="P722" s="17">
        <f t="shared" si="136"/>
        <v>0</v>
      </c>
      <c r="Q722" s="17">
        <f t="shared" si="137"/>
        <v>0</v>
      </c>
      <c r="R722" s="49"/>
    </row>
    <row r="723" spans="2:19" x14ac:dyDescent="0.25">
      <c r="B723" s="48" t="str">
        <f>IF(F723&lt;&gt;"",1+MAX($B$22:B722),"")</f>
        <v/>
      </c>
      <c r="C723" s="52"/>
      <c r="D723" s="8"/>
      <c r="E723" s="23"/>
      <c r="F723" s="23"/>
      <c r="G723" s="17"/>
      <c r="H723" s="17">
        <f t="shared" si="131"/>
        <v>0</v>
      </c>
      <c r="I723" s="17">
        <f t="shared" si="132"/>
        <v>0</v>
      </c>
      <c r="J723" s="15"/>
      <c r="K723" s="10">
        <f t="shared" si="133"/>
        <v>0</v>
      </c>
      <c r="L723" s="10"/>
      <c r="M723" s="17"/>
      <c r="N723" s="17">
        <f t="shared" si="134"/>
        <v>0</v>
      </c>
      <c r="O723" s="17">
        <f t="shared" si="135"/>
        <v>0</v>
      </c>
      <c r="P723" s="17">
        <f t="shared" si="136"/>
        <v>0</v>
      </c>
      <c r="Q723" s="17">
        <f t="shared" si="137"/>
        <v>0</v>
      </c>
      <c r="R723" s="49"/>
    </row>
    <row r="724" spans="2:19" x14ac:dyDescent="0.25">
      <c r="B724" s="65" t="str">
        <f>IF(F724&lt;&gt;"",1+MAX($B$22:B723),"")</f>
        <v/>
      </c>
      <c r="C724" s="66"/>
      <c r="D724" s="67" t="s">
        <v>405</v>
      </c>
      <c r="E724" s="23"/>
      <c r="F724" s="39"/>
      <c r="G724" s="17"/>
      <c r="H724" s="17">
        <f t="shared" si="131"/>
        <v>0</v>
      </c>
      <c r="I724" s="17">
        <f t="shared" si="132"/>
        <v>0</v>
      </c>
      <c r="J724" s="15"/>
      <c r="K724" s="10">
        <f t="shared" si="133"/>
        <v>0</v>
      </c>
      <c r="L724" s="10"/>
      <c r="M724" s="17"/>
      <c r="N724" s="17">
        <f t="shared" si="134"/>
        <v>0</v>
      </c>
      <c r="O724" s="17">
        <f t="shared" si="135"/>
        <v>0</v>
      </c>
      <c r="P724" s="17">
        <f t="shared" si="136"/>
        <v>0</v>
      </c>
      <c r="Q724" s="17">
        <f t="shared" si="137"/>
        <v>0</v>
      </c>
      <c r="R724" s="49"/>
    </row>
    <row r="725" spans="2:19" ht="25.5" customHeight="1" x14ac:dyDescent="0.25">
      <c r="B725" s="48">
        <f>IF(F725&lt;&gt;"",1+MAX($B$22:B724),"")</f>
        <v>450</v>
      </c>
      <c r="C725" s="120" t="s">
        <v>476</v>
      </c>
      <c r="D725" s="8" t="s">
        <v>528</v>
      </c>
      <c r="E725" s="23" t="s">
        <v>107</v>
      </c>
      <c r="F725" s="23">
        <v>1</v>
      </c>
      <c r="G725" s="17">
        <v>38500</v>
      </c>
      <c r="H725" s="17">
        <f t="shared" si="131"/>
        <v>37152.5</v>
      </c>
      <c r="I725" s="17">
        <f t="shared" si="132"/>
        <v>37152.5</v>
      </c>
      <c r="J725" s="15">
        <v>28.524999999999999</v>
      </c>
      <c r="K725" s="10">
        <f t="shared" si="133"/>
        <v>28.524999999999999</v>
      </c>
      <c r="L725" s="88" t="s">
        <v>770</v>
      </c>
      <c r="M725" s="89">
        <v>70.569999999999993</v>
      </c>
      <c r="N725" s="17">
        <f t="shared" si="134"/>
        <v>97.24545999999998</v>
      </c>
      <c r="O725" s="17">
        <f t="shared" si="135"/>
        <v>2773.9267464999994</v>
      </c>
      <c r="P725" s="17">
        <f t="shared" si="136"/>
        <v>2773.9267464999994</v>
      </c>
      <c r="Q725" s="17">
        <f t="shared" si="137"/>
        <v>39926.426746500001</v>
      </c>
      <c r="R725" s="49"/>
    </row>
    <row r="726" spans="2:19" x14ac:dyDescent="0.25">
      <c r="B726" s="48">
        <f>IF(F726&lt;&gt;"",1+MAX($B$22:B725),"")</f>
        <v>451</v>
      </c>
      <c r="C726" s="121"/>
      <c r="D726" s="8" t="s">
        <v>529</v>
      </c>
      <c r="E726" s="23" t="s">
        <v>107</v>
      </c>
      <c r="F726" s="23">
        <v>1</v>
      </c>
      <c r="G726" s="17">
        <v>103150</v>
      </c>
      <c r="H726" s="17">
        <f t="shared" si="131"/>
        <v>99539.75</v>
      </c>
      <c r="I726" s="17">
        <f t="shared" si="132"/>
        <v>99539.75</v>
      </c>
      <c r="J726" s="15">
        <v>76.923000000000002</v>
      </c>
      <c r="K726" s="10">
        <f t="shared" si="133"/>
        <v>76.923000000000002</v>
      </c>
      <c r="L726" s="88" t="s">
        <v>770</v>
      </c>
      <c r="M726" s="89">
        <v>70.569999999999993</v>
      </c>
      <c r="N726" s="17">
        <f t="shared" si="134"/>
        <v>97.24545999999998</v>
      </c>
      <c r="O726" s="17">
        <f t="shared" si="135"/>
        <v>7480.4125195799988</v>
      </c>
      <c r="P726" s="17">
        <f t="shared" si="136"/>
        <v>7480.4125195799988</v>
      </c>
      <c r="Q726" s="17">
        <f t="shared" si="137"/>
        <v>107020.16251958</v>
      </c>
      <c r="R726" s="49"/>
    </row>
    <row r="727" spans="2:19" ht="27.6" x14ac:dyDescent="0.25">
      <c r="B727" s="48">
        <f>IF(F727&lt;&gt;"",1+MAX($B$22:B726),"")</f>
        <v>452</v>
      </c>
      <c r="C727" s="121"/>
      <c r="D727" s="8" t="s">
        <v>530</v>
      </c>
      <c r="E727" s="23" t="s">
        <v>107</v>
      </c>
      <c r="F727" s="23">
        <v>73</v>
      </c>
      <c r="G727" s="17">
        <v>240</v>
      </c>
      <c r="H727" s="17">
        <f t="shared" si="131"/>
        <v>231.6</v>
      </c>
      <c r="I727" s="17">
        <f t="shared" si="132"/>
        <v>16906.8</v>
      </c>
      <c r="J727" s="15">
        <v>3.3330000000000002</v>
      </c>
      <c r="K727" s="10">
        <f t="shared" si="133"/>
        <v>243.30900000000003</v>
      </c>
      <c r="L727" s="10" t="s">
        <v>761</v>
      </c>
      <c r="M727" s="17">
        <v>61.3</v>
      </c>
      <c r="N727" s="17">
        <f t="shared" si="134"/>
        <v>84.471399999999988</v>
      </c>
      <c r="O727" s="17">
        <f t="shared" si="135"/>
        <v>281.5431762</v>
      </c>
      <c r="P727" s="17">
        <f t="shared" si="136"/>
        <v>20552.6518626</v>
      </c>
      <c r="Q727" s="17">
        <f t="shared" si="137"/>
        <v>37459.451862599999</v>
      </c>
      <c r="R727" s="49"/>
    </row>
    <row r="728" spans="2:19" ht="27.6" x14ac:dyDescent="0.25">
      <c r="B728" s="48">
        <f>IF(F728&lt;&gt;"",1+MAX($B$22:B727),"")</f>
        <v>453</v>
      </c>
      <c r="C728" s="121"/>
      <c r="D728" s="8" t="s">
        <v>531</v>
      </c>
      <c r="E728" s="23" t="s">
        <v>107</v>
      </c>
      <c r="F728" s="23">
        <v>8</v>
      </c>
      <c r="G728" s="17">
        <v>320</v>
      </c>
      <c r="H728" s="17">
        <f t="shared" si="131"/>
        <v>308.8</v>
      </c>
      <c r="I728" s="17">
        <f t="shared" si="132"/>
        <v>2470.4</v>
      </c>
      <c r="J728" s="15">
        <v>3.875</v>
      </c>
      <c r="K728" s="10">
        <f t="shared" si="133"/>
        <v>31</v>
      </c>
      <c r="L728" s="10" t="s">
        <v>761</v>
      </c>
      <c r="M728" s="17">
        <v>61.3</v>
      </c>
      <c r="N728" s="17">
        <f t="shared" si="134"/>
        <v>84.471399999999988</v>
      </c>
      <c r="O728" s="17">
        <f t="shared" si="135"/>
        <v>327.32667499999997</v>
      </c>
      <c r="P728" s="17">
        <f t="shared" si="136"/>
        <v>2618.6133999999997</v>
      </c>
      <c r="Q728" s="17">
        <f t="shared" si="137"/>
        <v>5089.0133999999998</v>
      </c>
      <c r="R728" s="49"/>
    </row>
    <row r="729" spans="2:19" ht="41.4" x14ac:dyDescent="0.25">
      <c r="B729" s="48">
        <f>IF(F729&lt;&gt;"",1+MAX($B$22:B728),"")</f>
        <v>454</v>
      </c>
      <c r="C729" s="121"/>
      <c r="D729" s="8" t="s">
        <v>532</v>
      </c>
      <c r="E729" s="23" t="s">
        <v>107</v>
      </c>
      <c r="F729" s="23">
        <v>1</v>
      </c>
      <c r="G729" s="17">
        <v>5650</v>
      </c>
      <c r="H729" s="17">
        <f t="shared" si="131"/>
        <v>5452.25</v>
      </c>
      <c r="I729" s="17">
        <f t="shared" si="132"/>
        <v>5452.25</v>
      </c>
      <c r="J729" s="15">
        <v>12.335000000000001</v>
      </c>
      <c r="K729" s="10">
        <f t="shared" si="133"/>
        <v>12.335000000000001</v>
      </c>
      <c r="L729" s="10" t="s">
        <v>761</v>
      </c>
      <c r="M729" s="17">
        <v>61.3</v>
      </c>
      <c r="N729" s="17">
        <f t="shared" si="134"/>
        <v>84.471399999999988</v>
      </c>
      <c r="O729" s="17">
        <f t="shared" si="135"/>
        <v>1041.9547189999998</v>
      </c>
      <c r="P729" s="17">
        <f t="shared" si="136"/>
        <v>1041.9547189999998</v>
      </c>
      <c r="Q729" s="17">
        <f t="shared" si="137"/>
        <v>6494.2047189999994</v>
      </c>
      <c r="R729" s="49"/>
    </row>
    <row r="730" spans="2:19" ht="27.6" x14ac:dyDescent="0.25">
      <c r="B730" s="48">
        <f>IF(F730&lt;&gt;"",1+MAX($B$22:B729),"")</f>
        <v>455</v>
      </c>
      <c r="C730" s="121"/>
      <c r="D730" s="8" t="s">
        <v>533</v>
      </c>
      <c r="E730" s="23" t="s">
        <v>107</v>
      </c>
      <c r="F730" s="23">
        <v>2</v>
      </c>
      <c r="G730" s="17">
        <v>3200</v>
      </c>
      <c r="H730" s="17">
        <f t="shared" si="131"/>
        <v>3088</v>
      </c>
      <c r="I730" s="17">
        <f t="shared" si="132"/>
        <v>6176</v>
      </c>
      <c r="J730" s="15">
        <v>10.741</v>
      </c>
      <c r="K730" s="10">
        <f t="shared" si="133"/>
        <v>21.481999999999999</v>
      </c>
      <c r="L730" s="10" t="s">
        <v>761</v>
      </c>
      <c r="M730" s="17">
        <v>61.3</v>
      </c>
      <c r="N730" s="17">
        <f t="shared" si="134"/>
        <v>84.471399999999988</v>
      </c>
      <c r="O730" s="17">
        <f t="shared" si="135"/>
        <v>907.3073073999999</v>
      </c>
      <c r="P730" s="17">
        <f t="shared" si="136"/>
        <v>1814.6146147999998</v>
      </c>
      <c r="Q730" s="17">
        <f t="shared" si="137"/>
        <v>7990.6146147999998</v>
      </c>
      <c r="R730" s="49"/>
    </row>
    <row r="731" spans="2:19" ht="55.2" x14ac:dyDescent="0.25">
      <c r="B731" s="48">
        <f>IF(F731&lt;&gt;"",1+MAX($B$22:B730),"")</f>
        <v>456</v>
      </c>
      <c r="C731" s="121"/>
      <c r="D731" s="8" t="s">
        <v>534</v>
      </c>
      <c r="E731" s="23" t="s">
        <v>107</v>
      </c>
      <c r="F731" s="23">
        <v>6</v>
      </c>
      <c r="G731" s="91">
        <v>95</v>
      </c>
      <c r="H731" s="91">
        <f t="shared" si="131"/>
        <v>91.674999999999997</v>
      </c>
      <c r="I731" s="91">
        <f t="shared" si="132"/>
        <v>550.04999999999995</v>
      </c>
      <c r="J731" s="92">
        <v>1.0029999999999999</v>
      </c>
      <c r="K731" s="90">
        <f t="shared" si="133"/>
        <v>6.0179999999999989</v>
      </c>
      <c r="L731" s="90" t="s">
        <v>761</v>
      </c>
      <c r="M731" s="91">
        <v>61.3</v>
      </c>
      <c r="N731" s="17">
        <f t="shared" si="134"/>
        <v>84.471399999999988</v>
      </c>
      <c r="O731" s="17">
        <f t="shared" si="135"/>
        <v>84.724814199999983</v>
      </c>
      <c r="P731" s="17">
        <f t="shared" si="136"/>
        <v>508.34888519999993</v>
      </c>
      <c r="Q731" s="17">
        <f t="shared" si="137"/>
        <v>1058.3988851999998</v>
      </c>
      <c r="R731" s="49"/>
    </row>
    <row r="732" spans="2:19" x14ac:dyDescent="0.25">
      <c r="B732" s="48">
        <f>IF(F732&lt;&gt;"",1+MAX($B$22:B731),"")</f>
        <v>457</v>
      </c>
      <c r="C732" s="121"/>
      <c r="D732" s="8" t="s">
        <v>535</v>
      </c>
      <c r="E732" s="23" t="s">
        <v>107</v>
      </c>
      <c r="F732" s="23">
        <v>1</v>
      </c>
      <c r="G732" s="17">
        <v>685</v>
      </c>
      <c r="H732" s="17">
        <f t="shared" si="131"/>
        <v>661.02499999999998</v>
      </c>
      <c r="I732" s="17">
        <f t="shared" si="132"/>
        <v>661.02499999999998</v>
      </c>
      <c r="J732" s="15">
        <v>3.448</v>
      </c>
      <c r="K732" s="10">
        <f t="shared" si="133"/>
        <v>3.448</v>
      </c>
      <c r="L732" s="90" t="s">
        <v>761</v>
      </c>
      <c r="M732" s="91">
        <v>61.3</v>
      </c>
      <c r="N732" s="17">
        <f t="shared" si="134"/>
        <v>84.471399999999988</v>
      </c>
      <c r="O732" s="17">
        <f t="shared" si="135"/>
        <v>291.25738719999998</v>
      </c>
      <c r="P732" s="17">
        <f t="shared" si="136"/>
        <v>291.25738719999998</v>
      </c>
      <c r="Q732" s="17">
        <f t="shared" si="137"/>
        <v>952.2823871999999</v>
      </c>
      <c r="R732" s="49"/>
    </row>
    <row r="733" spans="2:19" x14ac:dyDescent="0.25">
      <c r="B733" s="48">
        <f>IF(F733&lt;&gt;"",1+MAX($B$22:B732),"")</f>
        <v>458</v>
      </c>
      <c r="C733" s="121"/>
      <c r="D733" s="8" t="s">
        <v>536</v>
      </c>
      <c r="E733" s="23" t="s">
        <v>107</v>
      </c>
      <c r="F733" s="23">
        <v>1</v>
      </c>
      <c r="G733" s="17">
        <v>4125</v>
      </c>
      <c r="H733" s="17">
        <f t="shared" si="131"/>
        <v>3980.625</v>
      </c>
      <c r="I733" s="17">
        <f t="shared" si="132"/>
        <v>3980.625</v>
      </c>
      <c r="J733" s="15">
        <v>12.327999999999999</v>
      </c>
      <c r="K733" s="10">
        <f t="shared" si="133"/>
        <v>12.327999999999999</v>
      </c>
      <c r="L733" s="90" t="s">
        <v>761</v>
      </c>
      <c r="M733" s="91">
        <v>61.3</v>
      </c>
      <c r="N733" s="17">
        <f t="shared" si="134"/>
        <v>84.471399999999988</v>
      </c>
      <c r="O733" s="17">
        <f t="shared" si="135"/>
        <v>1041.3634191999997</v>
      </c>
      <c r="P733" s="17">
        <f t="shared" si="136"/>
        <v>1041.3634191999997</v>
      </c>
      <c r="Q733" s="17">
        <f t="shared" si="137"/>
        <v>5021.9884192</v>
      </c>
      <c r="R733" s="49"/>
    </row>
    <row r="734" spans="2:19" x14ac:dyDescent="0.25">
      <c r="B734" s="48">
        <f>IF(F734&lt;&gt;"",1+MAX($B$22:B733),"")</f>
        <v>459</v>
      </c>
      <c r="C734" s="121"/>
      <c r="D734" s="8" t="s">
        <v>537</v>
      </c>
      <c r="E734" s="23" t="s">
        <v>107</v>
      </c>
      <c r="F734" s="23">
        <v>1</v>
      </c>
      <c r="G734" s="17">
        <v>1320</v>
      </c>
      <c r="H734" s="17">
        <f t="shared" si="131"/>
        <v>1273.8</v>
      </c>
      <c r="I734" s="17">
        <f t="shared" si="132"/>
        <v>1273.8</v>
      </c>
      <c r="J734" s="15">
        <v>4.5519999999999996</v>
      </c>
      <c r="K734" s="10">
        <f t="shared" si="133"/>
        <v>4.5519999999999996</v>
      </c>
      <c r="L734" s="90" t="s">
        <v>761</v>
      </c>
      <c r="M734" s="91">
        <v>61.3</v>
      </c>
      <c r="N734" s="17">
        <f t="shared" si="134"/>
        <v>84.471399999999988</v>
      </c>
      <c r="O734" s="17">
        <f t="shared" si="135"/>
        <v>384.51381279999993</v>
      </c>
      <c r="P734" s="17">
        <f t="shared" si="136"/>
        <v>384.51381279999993</v>
      </c>
      <c r="Q734" s="17">
        <f t="shared" si="137"/>
        <v>1658.3138127999998</v>
      </c>
      <c r="R734" s="49"/>
    </row>
    <row r="735" spans="2:19" x14ac:dyDescent="0.25">
      <c r="B735" s="48">
        <f>IF(F735&lt;&gt;"",1+MAX($B$22:B734),"")</f>
        <v>460</v>
      </c>
      <c r="C735" s="121"/>
      <c r="D735" s="8" t="s">
        <v>538</v>
      </c>
      <c r="E735" s="23" t="s">
        <v>107</v>
      </c>
      <c r="F735" s="23">
        <v>1</v>
      </c>
      <c r="G735" s="17">
        <v>1160</v>
      </c>
      <c r="H735" s="17">
        <f t="shared" si="131"/>
        <v>1119.3999999999999</v>
      </c>
      <c r="I735" s="17">
        <f t="shared" si="132"/>
        <v>1119.3999999999999</v>
      </c>
      <c r="J735" s="15">
        <v>3.875</v>
      </c>
      <c r="K735" s="10">
        <f t="shared" si="133"/>
        <v>3.875</v>
      </c>
      <c r="L735" s="90" t="s">
        <v>761</v>
      </c>
      <c r="M735" s="91">
        <v>61.3</v>
      </c>
      <c r="N735" s="17">
        <f t="shared" si="134"/>
        <v>84.471399999999988</v>
      </c>
      <c r="O735" s="17">
        <f t="shared" si="135"/>
        <v>327.32667499999997</v>
      </c>
      <c r="P735" s="17">
        <f t="shared" si="136"/>
        <v>327.32667499999997</v>
      </c>
      <c r="Q735" s="17">
        <f t="shared" si="137"/>
        <v>1446.7266749999999</v>
      </c>
      <c r="R735" s="49"/>
    </row>
    <row r="736" spans="2:19" x14ac:dyDescent="0.25">
      <c r="B736" s="48">
        <f>IF(F736&lt;&gt;"",1+MAX($B$22:B735),"")</f>
        <v>461</v>
      </c>
      <c r="C736" s="121"/>
      <c r="D736" s="8" t="s">
        <v>539</v>
      </c>
      <c r="E736" s="23" t="s">
        <v>107</v>
      </c>
      <c r="F736" s="23">
        <v>1</v>
      </c>
      <c r="G736" s="91">
        <v>465</v>
      </c>
      <c r="H736" s="91">
        <f t="shared" si="131"/>
        <v>448.72499999999997</v>
      </c>
      <c r="I736" s="91">
        <f t="shared" si="132"/>
        <v>448.72499999999997</v>
      </c>
      <c r="J736" s="92">
        <v>3.625</v>
      </c>
      <c r="K736" s="90">
        <f t="shared" si="133"/>
        <v>3.625</v>
      </c>
      <c r="L736" s="90" t="s">
        <v>761</v>
      </c>
      <c r="M736" s="91">
        <v>61.3</v>
      </c>
      <c r="N736" s="17">
        <f t="shared" si="134"/>
        <v>84.471399999999988</v>
      </c>
      <c r="O736" s="17">
        <f t="shared" si="135"/>
        <v>306.20882499999993</v>
      </c>
      <c r="P736" s="17">
        <f t="shared" si="136"/>
        <v>306.20882499999993</v>
      </c>
      <c r="Q736" s="17">
        <f t="shared" si="137"/>
        <v>754.93382499999984</v>
      </c>
      <c r="R736" s="49"/>
      <c r="S736" s="12"/>
    </row>
    <row r="737" spans="2:19" x14ac:dyDescent="0.25">
      <c r="B737" s="48">
        <f>IF(F737&lt;&gt;"",1+MAX($B$22:B736),"")</f>
        <v>462</v>
      </c>
      <c r="C737" s="121"/>
      <c r="D737" s="8" t="s">
        <v>540</v>
      </c>
      <c r="E737" s="23" t="s">
        <v>107</v>
      </c>
      <c r="F737" s="23">
        <v>46</v>
      </c>
      <c r="G737" s="91">
        <v>190</v>
      </c>
      <c r="H737" s="91">
        <f t="shared" ref="H737:H763" si="138">G737*$T$2</f>
        <v>183.35</v>
      </c>
      <c r="I737" s="91">
        <f t="shared" ref="I737:I763" si="139">F737*H737</f>
        <v>8434.1</v>
      </c>
      <c r="J737" s="92">
        <v>2.9969999999999999</v>
      </c>
      <c r="K737" s="90">
        <f t="shared" ref="K737:K763" si="140">F737*J737</f>
        <v>137.86199999999999</v>
      </c>
      <c r="L737" s="90" t="s">
        <v>761</v>
      </c>
      <c r="M737" s="91">
        <v>61.3</v>
      </c>
      <c r="N737" s="17">
        <f t="shared" ref="N737:N763" si="141">M737*$U$2</f>
        <v>84.471399999999988</v>
      </c>
      <c r="O737" s="17">
        <f t="shared" ref="O737:O763" si="142">J737*N737</f>
        <v>253.16078579999996</v>
      </c>
      <c r="P737" s="17">
        <f t="shared" ref="P737:P763" si="143">F737*O737</f>
        <v>11645.396146799998</v>
      </c>
      <c r="Q737" s="17">
        <f t="shared" ref="Q737:Q763" si="144">I737+P737</f>
        <v>20079.496146799996</v>
      </c>
      <c r="R737" s="49"/>
      <c r="S737" s="12"/>
    </row>
    <row r="738" spans="2:19" ht="41.4" x14ac:dyDescent="0.25">
      <c r="B738" s="48">
        <f>IF(F738&lt;&gt;"",1+MAX($B$22:B737),"")</f>
        <v>463</v>
      </c>
      <c r="C738" s="121"/>
      <c r="D738" s="8" t="s">
        <v>541</v>
      </c>
      <c r="E738" s="23" t="s">
        <v>107</v>
      </c>
      <c r="F738" s="23">
        <v>2</v>
      </c>
      <c r="G738" s="17">
        <v>2720</v>
      </c>
      <c r="H738" s="17">
        <f t="shared" si="138"/>
        <v>2624.7999999999997</v>
      </c>
      <c r="I738" s="17">
        <f t="shared" si="139"/>
        <v>5249.5999999999995</v>
      </c>
      <c r="J738" s="92">
        <v>13.525</v>
      </c>
      <c r="K738" s="90">
        <f t="shared" si="140"/>
        <v>27.05</v>
      </c>
      <c r="L738" s="90" t="s">
        <v>761</v>
      </c>
      <c r="M738" s="91">
        <v>61.3</v>
      </c>
      <c r="N738" s="17">
        <f t="shared" si="141"/>
        <v>84.471399999999988</v>
      </c>
      <c r="O738" s="17">
        <f t="shared" si="142"/>
        <v>1142.4756849999999</v>
      </c>
      <c r="P738" s="17">
        <f t="shared" si="143"/>
        <v>2284.9513699999998</v>
      </c>
      <c r="Q738" s="17">
        <f t="shared" si="144"/>
        <v>7534.5513699999992</v>
      </c>
      <c r="R738" s="49"/>
      <c r="S738" s="12"/>
    </row>
    <row r="739" spans="2:19" ht="69" x14ac:dyDescent="0.25">
      <c r="B739" s="48">
        <f>IF(F739&lt;&gt;"",1+MAX($B$22:B738),"")</f>
        <v>464</v>
      </c>
      <c r="C739" s="121"/>
      <c r="D739" s="8" t="s">
        <v>542</v>
      </c>
      <c r="E739" s="23" t="s">
        <v>107</v>
      </c>
      <c r="F739" s="23">
        <v>1</v>
      </c>
      <c r="G739" s="17">
        <v>120000</v>
      </c>
      <c r="H739" s="17">
        <f t="shared" si="138"/>
        <v>115800</v>
      </c>
      <c r="I739" s="17">
        <f t="shared" si="139"/>
        <v>115800</v>
      </c>
      <c r="J739" s="15">
        <v>168</v>
      </c>
      <c r="K739" s="10">
        <f t="shared" si="140"/>
        <v>168</v>
      </c>
      <c r="L739" s="88" t="s">
        <v>771</v>
      </c>
      <c r="M739" s="89">
        <v>64.91</v>
      </c>
      <c r="N739" s="17">
        <f t="shared" si="141"/>
        <v>89.445979999999992</v>
      </c>
      <c r="O739" s="17">
        <f t="shared" si="142"/>
        <v>15026.924639999999</v>
      </c>
      <c r="P739" s="17">
        <f t="shared" si="143"/>
        <v>15026.924639999999</v>
      </c>
      <c r="Q739" s="17">
        <f t="shared" si="144"/>
        <v>130826.92464</v>
      </c>
      <c r="R739" s="49"/>
      <c r="S739" s="12"/>
    </row>
    <row r="740" spans="2:19" x14ac:dyDescent="0.25">
      <c r="B740" s="48">
        <f>IF(F740&lt;&gt;"",1+MAX($B$22:B739),"")</f>
        <v>465</v>
      </c>
      <c r="C740" s="121"/>
      <c r="D740" s="8" t="s">
        <v>543</v>
      </c>
      <c r="E740" s="23" t="s">
        <v>107</v>
      </c>
      <c r="F740" s="23">
        <v>1</v>
      </c>
      <c r="G740" s="17">
        <v>183</v>
      </c>
      <c r="H740" s="17">
        <f t="shared" si="138"/>
        <v>176.595</v>
      </c>
      <c r="I740" s="17">
        <f t="shared" si="139"/>
        <v>176.595</v>
      </c>
      <c r="J740" s="15">
        <v>0.75</v>
      </c>
      <c r="K740" s="10">
        <f t="shared" si="140"/>
        <v>0.75</v>
      </c>
      <c r="L740" s="90" t="s">
        <v>761</v>
      </c>
      <c r="M740" s="91">
        <v>61.3</v>
      </c>
      <c r="N740" s="17">
        <f t="shared" si="141"/>
        <v>84.471399999999988</v>
      </c>
      <c r="O740" s="17">
        <f t="shared" si="142"/>
        <v>63.353549999999991</v>
      </c>
      <c r="P740" s="17">
        <f t="shared" si="143"/>
        <v>63.353549999999991</v>
      </c>
      <c r="Q740" s="17">
        <f t="shared" si="144"/>
        <v>239.94854999999998</v>
      </c>
      <c r="R740" s="49"/>
      <c r="S740" s="12"/>
    </row>
    <row r="741" spans="2:19" ht="27.6" x14ac:dyDescent="0.25">
      <c r="B741" s="48">
        <f>IF(F741&lt;&gt;"",1+MAX($B$22:B740),"")</f>
        <v>466</v>
      </c>
      <c r="C741" s="121"/>
      <c r="D741" s="8" t="s">
        <v>544</v>
      </c>
      <c r="E741" s="23" t="s">
        <v>107</v>
      </c>
      <c r="F741" s="23">
        <v>1</v>
      </c>
      <c r="G741" s="17">
        <v>6175</v>
      </c>
      <c r="H741" s="17">
        <f t="shared" si="138"/>
        <v>5958.875</v>
      </c>
      <c r="I741" s="17">
        <f t="shared" si="139"/>
        <v>5958.875</v>
      </c>
      <c r="J741" s="92">
        <v>13.525</v>
      </c>
      <c r="K741" s="90">
        <f t="shared" si="140"/>
        <v>13.525</v>
      </c>
      <c r="L741" s="90" t="s">
        <v>761</v>
      </c>
      <c r="M741" s="91">
        <v>61.3</v>
      </c>
      <c r="N741" s="17">
        <f t="shared" si="141"/>
        <v>84.471399999999988</v>
      </c>
      <c r="O741" s="17">
        <f t="shared" si="142"/>
        <v>1142.4756849999999</v>
      </c>
      <c r="P741" s="17">
        <f t="shared" si="143"/>
        <v>1142.4756849999999</v>
      </c>
      <c r="Q741" s="17">
        <f t="shared" si="144"/>
        <v>7101.3506849999994</v>
      </c>
      <c r="R741" s="49"/>
      <c r="S741" s="12"/>
    </row>
    <row r="742" spans="2:19" ht="27.6" x14ac:dyDescent="0.25">
      <c r="B742" s="48">
        <f>IF(F742&lt;&gt;"",1+MAX($B$22:B741),"")</f>
        <v>467</v>
      </c>
      <c r="C742" s="121"/>
      <c r="D742" s="8" t="s">
        <v>545</v>
      </c>
      <c r="E742" s="23" t="s">
        <v>107</v>
      </c>
      <c r="F742" s="23">
        <v>1</v>
      </c>
      <c r="G742" s="17">
        <v>6175</v>
      </c>
      <c r="H742" s="17">
        <f t="shared" si="138"/>
        <v>5958.875</v>
      </c>
      <c r="I742" s="17">
        <f t="shared" si="139"/>
        <v>5958.875</v>
      </c>
      <c r="J742" s="92">
        <v>13.525</v>
      </c>
      <c r="K742" s="90">
        <f t="shared" si="140"/>
        <v>13.525</v>
      </c>
      <c r="L742" s="90" t="s">
        <v>761</v>
      </c>
      <c r="M742" s="91">
        <v>61.3</v>
      </c>
      <c r="N742" s="17">
        <f t="shared" si="141"/>
        <v>84.471399999999988</v>
      </c>
      <c r="O742" s="17">
        <f t="shared" si="142"/>
        <v>1142.4756849999999</v>
      </c>
      <c r="P742" s="17">
        <f t="shared" si="143"/>
        <v>1142.4756849999999</v>
      </c>
      <c r="Q742" s="17">
        <f t="shared" si="144"/>
        <v>7101.3506849999994</v>
      </c>
      <c r="R742" s="49"/>
      <c r="S742" s="12"/>
    </row>
    <row r="743" spans="2:19" ht="27.6" x14ac:dyDescent="0.25">
      <c r="B743" s="48">
        <f>IF(F743&lt;&gt;"",1+MAX($B$22:B742),"")</f>
        <v>468</v>
      </c>
      <c r="C743" s="121"/>
      <c r="D743" s="8" t="s">
        <v>546</v>
      </c>
      <c r="E743" s="23" t="s">
        <v>107</v>
      </c>
      <c r="F743" s="23">
        <v>1</v>
      </c>
      <c r="G743" s="17">
        <v>7650</v>
      </c>
      <c r="H743" s="17">
        <f t="shared" si="138"/>
        <v>7382.25</v>
      </c>
      <c r="I743" s="17">
        <f t="shared" si="139"/>
        <v>7382.25</v>
      </c>
      <c r="J743" s="92">
        <v>16.525500000000001</v>
      </c>
      <c r="K743" s="90">
        <f t="shared" si="140"/>
        <v>16.525500000000001</v>
      </c>
      <c r="L743" s="90" t="s">
        <v>761</v>
      </c>
      <c r="M743" s="91">
        <v>61.3</v>
      </c>
      <c r="N743" s="17">
        <f t="shared" si="141"/>
        <v>84.471399999999988</v>
      </c>
      <c r="O743" s="17">
        <f t="shared" si="142"/>
        <v>1395.9321206999998</v>
      </c>
      <c r="P743" s="17">
        <f t="shared" si="143"/>
        <v>1395.9321206999998</v>
      </c>
      <c r="Q743" s="17">
        <f t="shared" si="144"/>
        <v>8778.1821206999994</v>
      </c>
      <c r="R743" s="49"/>
      <c r="S743" s="12"/>
    </row>
    <row r="744" spans="2:19" ht="27.6" x14ac:dyDescent="0.25">
      <c r="B744" s="48">
        <f>IF(F744&lt;&gt;"",1+MAX($B$22:B743),"")</f>
        <v>469</v>
      </c>
      <c r="C744" s="121"/>
      <c r="D744" s="8" t="s">
        <v>547</v>
      </c>
      <c r="E744" s="23" t="s">
        <v>107</v>
      </c>
      <c r="F744" s="23">
        <v>1</v>
      </c>
      <c r="G744" s="17">
        <v>14000</v>
      </c>
      <c r="H744" s="17">
        <f t="shared" si="138"/>
        <v>13510</v>
      </c>
      <c r="I744" s="17">
        <f t="shared" si="139"/>
        <v>13510</v>
      </c>
      <c r="J744" s="15">
        <v>24.056000000000001</v>
      </c>
      <c r="K744" s="10">
        <f t="shared" si="140"/>
        <v>24.056000000000001</v>
      </c>
      <c r="L744" s="90" t="s">
        <v>761</v>
      </c>
      <c r="M744" s="91">
        <v>61.3</v>
      </c>
      <c r="N744" s="17">
        <f t="shared" si="141"/>
        <v>84.471399999999988</v>
      </c>
      <c r="O744" s="17">
        <f t="shared" si="142"/>
        <v>2032.0439983999997</v>
      </c>
      <c r="P744" s="17">
        <f t="shared" si="143"/>
        <v>2032.0439983999997</v>
      </c>
      <c r="Q744" s="17">
        <f t="shared" si="144"/>
        <v>15542.0439984</v>
      </c>
      <c r="R744" s="49"/>
      <c r="S744" s="12"/>
    </row>
    <row r="745" spans="2:19" x14ac:dyDescent="0.25">
      <c r="B745" s="48">
        <f>IF(F745&lt;&gt;"",1+MAX($B$22:B744),"")</f>
        <v>470</v>
      </c>
      <c r="C745" s="121"/>
      <c r="D745" s="8" t="s">
        <v>548</v>
      </c>
      <c r="E745" s="23" t="s">
        <v>107</v>
      </c>
      <c r="F745" s="23">
        <v>1</v>
      </c>
      <c r="G745" s="17">
        <v>1800</v>
      </c>
      <c r="H745" s="17">
        <f t="shared" si="138"/>
        <v>1737</v>
      </c>
      <c r="I745" s="17">
        <f t="shared" si="139"/>
        <v>1737</v>
      </c>
      <c r="J745" s="15">
        <v>3.8450000000000002</v>
      </c>
      <c r="K745" s="10">
        <f t="shared" si="140"/>
        <v>3.8450000000000002</v>
      </c>
      <c r="L745" s="90" t="s">
        <v>761</v>
      </c>
      <c r="M745" s="91">
        <v>61.3</v>
      </c>
      <c r="N745" s="17">
        <f t="shared" si="141"/>
        <v>84.471399999999988</v>
      </c>
      <c r="O745" s="17">
        <f t="shared" si="142"/>
        <v>324.79253299999999</v>
      </c>
      <c r="P745" s="17">
        <f t="shared" si="143"/>
        <v>324.79253299999999</v>
      </c>
      <c r="Q745" s="17">
        <f t="shared" si="144"/>
        <v>2061.7925329999998</v>
      </c>
      <c r="R745" s="49"/>
      <c r="S745" s="12"/>
    </row>
    <row r="746" spans="2:19" x14ac:dyDescent="0.25">
      <c r="B746" s="48">
        <f>IF(F746&lt;&gt;"",1+MAX($B$22:B745),"")</f>
        <v>471</v>
      </c>
      <c r="C746" s="121"/>
      <c r="D746" s="8" t="s">
        <v>549</v>
      </c>
      <c r="E746" s="23" t="s">
        <v>107</v>
      </c>
      <c r="F746" s="23">
        <v>1</v>
      </c>
      <c r="G746" s="17">
        <v>1250</v>
      </c>
      <c r="H746" s="17">
        <f t="shared" si="138"/>
        <v>1206.25</v>
      </c>
      <c r="I746" s="17">
        <f t="shared" si="139"/>
        <v>1206.25</v>
      </c>
      <c r="J746" s="15">
        <v>8.5250000000000004</v>
      </c>
      <c r="K746" s="10">
        <f t="shared" si="140"/>
        <v>8.5250000000000004</v>
      </c>
      <c r="L746" s="90" t="s">
        <v>761</v>
      </c>
      <c r="M746" s="91">
        <v>61.3</v>
      </c>
      <c r="N746" s="17">
        <f t="shared" si="141"/>
        <v>84.471399999999988</v>
      </c>
      <c r="O746" s="17">
        <f t="shared" si="142"/>
        <v>720.11868499999991</v>
      </c>
      <c r="P746" s="17">
        <f t="shared" si="143"/>
        <v>720.11868499999991</v>
      </c>
      <c r="Q746" s="17">
        <f t="shared" si="144"/>
        <v>1926.3686849999999</v>
      </c>
      <c r="R746" s="49"/>
      <c r="S746" s="12"/>
    </row>
    <row r="747" spans="2:19" x14ac:dyDescent="0.25">
      <c r="B747" s="48">
        <f>IF(F747&lt;&gt;"",1+MAX($B$22:B746),"")</f>
        <v>472</v>
      </c>
      <c r="C747" s="121"/>
      <c r="D747" s="8" t="s">
        <v>550</v>
      </c>
      <c r="E747" s="23" t="s">
        <v>107</v>
      </c>
      <c r="F747" s="23">
        <v>3</v>
      </c>
      <c r="G747" s="17">
        <v>182</v>
      </c>
      <c r="H747" s="17">
        <f t="shared" si="138"/>
        <v>175.63</v>
      </c>
      <c r="I747" s="17">
        <f t="shared" si="139"/>
        <v>526.89</v>
      </c>
      <c r="J747" s="15">
        <v>1.133</v>
      </c>
      <c r="K747" s="10">
        <f t="shared" si="140"/>
        <v>3.399</v>
      </c>
      <c r="L747" s="90" t="s">
        <v>761</v>
      </c>
      <c r="M747" s="91">
        <v>61.3</v>
      </c>
      <c r="N747" s="17">
        <f t="shared" si="141"/>
        <v>84.471399999999988</v>
      </c>
      <c r="O747" s="17">
        <f t="shared" si="142"/>
        <v>95.70609619999999</v>
      </c>
      <c r="P747" s="17">
        <f t="shared" si="143"/>
        <v>287.11828859999997</v>
      </c>
      <c r="Q747" s="17">
        <f t="shared" si="144"/>
        <v>814.00828860000001</v>
      </c>
      <c r="R747" s="49"/>
      <c r="S747" s="12"/>
    </row>
    <row r="748" spans="2:19" x14ac:dyDescent="0.25">
      <c r="B748" s="48">
        <f>IF(F748&lt;&gt;"",1+MAX($B$22:B747),"")</f>
        <v>473</v>
      </c>
      <c r="C748" s="121"/>
      <c r="D748" s="8" t="s">
        <v>551</v>
      </c>
      <c r="E748" s="23" t="s">
        <v>107</v>
      </c>
      <c r="F748" s="23">
        <v>88</v>
      </c>
      <c r="G748" s="17">
        <v>137</v>
      </c>
      <c r="H748" s="17">
        <f t="shared" si="138"/>
        <v>132.20499999999998</v>
      </c>
      <c r="I748" s="17">
        <f t="shared" si="139"/>
        <v>11634.039999999999</v>
      </c>
      <c r="J748" s="15">
        <v>1.5089999999999999</v>
      </c>
      <c r="K748" s="10">
        <f t="shared" si="140"/>
        <v>132.792</v>
      </c>
      <c r="L748" s="88" t="s">
        <v>761</v>
      </c>
      <c r="M748" s="89">
        <v>61.3</v>
      </c>
      <c r="N748" s="17">
        <f t="shared" si="141"/>
        <v>84.471399999999988</v>
      </c>
      <c r="O748" s="17">
        <f t="shared" si="142"/>
        <v>127.46734259999998</v>
      </c>
      <c r="P748" s="17">
        <f t="shared" si="143"/>
        <v>11217.126148799998</v>
      </c>
      <c r="Q748" s="17">
        <f t="shared" si="144"/>
        <v>22851.166148799995</v>
      </c>
      <c r="R748" s="49"/>
      <c r="S748" s="12"/>
    </row>
    <row r="749" spans="2:19" x14ac:dyDescent="0.25">
      <c r="B749" s="48">
        <f>IF(F749&lt;&gt;"",1+MAX($B$22:B748),"")</f>
        <v>474</v>
      </c>
      <c r="C749" s="121"/>
      <c r="D749" s="8" t="s">
        <v>552</v>
      </c>
      <c r="E749" s="23" t="s">
        <v>107</v>
      </c>
      <c r="F749" s="23">
        <v>7</v>
      </c>
      <c r="G749" s="17">
        <v>165</v>
      </c>
      <c r="H749" s="17">
        <f t="shared" si="138"/>
        <v>159.22499999999999</v>
      </c>
      <c r="I749" s="17">
        <f t="shared" si="139"/>
        <v>1114.575</v>
      </c>
      <c r="J749" s="15">
        <v>1.5089999999999999</v>
      </c>
      <c r="K749" s="10">
        <f t="shared" si="140"/>
        <v>10.562999999999999</v>
      </c>
      <c r="L749" s="88" t="s">
        <v>761</v>
      </c>
      <c r="M749" s="89">
        <v>61.3</v>
      </c>
      <c r="N749" s="17">
        <f t="shared" si="141"/>
        <v>84.471399999999988</v>
      </c>
      <c r="O749" s="17">
        <f t="shared" si="142"/>
        <v>127.46734259999998</v>
      </c>
      <c r="P749" s="17">
        <f t="shared" si="143"/>
        <v>892.27139819999991</v>
      </c>
      <c r="Q749" s="17">
        <f t="shared" si="144"/>
        <v>2006.8463981999998</v>
      </c>
      <c r="R749" s="49"/>
      <c r="S749" s="12"/>
    </row>
    <row r="750" spans="2:19" x14ac:dyDescent="0.25">
      <c r="B750" s="48">
        <f>IF(F750&lt;&gt;"",1+MAX($B$22:B749),"")</f>
        <v>475</v>
      </c>
      <c r="C750" s="121"/>
      <c r="D750" s="8" t="s">
        <v>553</v>
      </c>
      <c r="E750" s="23" t="s">
        <v>107</v>
      </c>
      <c r="F750" s="23">
        <v>18</v>
      </c>
      <c r="G750" s="17">
        <v>92.5</v>
      </c>
      <c r="H750" s="17">
        <f t="shared" si="138"/>
        <v>89.262500000000003</v>
      </c>
      <c r="I750" s="17">
        <f t="shared" si="139"/>
        <v>1606.7250000000001</v>
      </c>
      <c r="J750" s="15">
        <v>1.333</v>
      </c>
      <c r="K750" s="10">
        <f t="shared" si="140"/>
        <v>23.994</v>
      </c>
      <c r="L750" s="88" t="s">
        <v>761</v>
      </c>
      <c r="M750" s="89">
        <v>61.3</v>
      </c>
      <c r="N750" s="17">
        <f t="shared" si="141"/>
        <v>84.471399999999988</v>
      </c>
      <c r="O750" s="17">
        <f t="shared" si="142"/>
        <v>112.60037619999999</v>
      </c>
      <c r="P750" s="17">
        <f t="shared" si="143"/>
        <v>2026.8067715999998</v>
      </c>
      <c r="Q750" s="17">
        <f t="shared" si="144"/>
        <v>3633.5317716</v>
      </c>
      <c r="R750" s="49"/>
      <c r="S750" s="12"/>
    </row>
    <row r="751" spans="2:19" x14ac:dyDescent="0.25">
      <c r="B751" s="48">
        <f>IF(F751&lt;&gt;"",1+MAX($B$22:B750),"")</f>
        <v>476</v>
      </c>
      <c r="C751" s="121"/>
      <c r="D751" s="8" t="s">
        <v>554</v>
      </c>
      <c r="E751" s="23" t="s">
        <v>107</v>
      </c>
      <c r="F751" s="23">
        <v>4</v>
      </c>
      <c r="G751" s="17">
        <v>119</v>
      </c>
      <c r="H751" s="17">
        <f t="shared" si="138"/>
        <v>114.83499999999999</v>
      </c>
      <c r="I751" s="17">
        <f t="shared" si="139"/>
        <v>459.34</v>
      </c>
      <c r="J751" s="15">
        <v>1.194</v>
      </c>
      <c r="K751" s="10">
        <f t="shared" si="140"/>
        <v>4.7759999999999998</v>
      </c>
      <c r="L751" s="88" t="s">
        <v>761</v>
      </c>
      <c r="M751" s="89">
        <v>61.3</v>
      </c>
      <c r="N751" s="17">
        <f t="shared" si="141"/>
        <v>84.471399999999988</v>
      </c>
      <c r="O751" s="17">
        <f t="shared" si="142"/>
        <v>100.85885159999998</v>
      </c>
      <c r="P751" s="17">
        <f t="shared" si="143"/>
        <v>403.43540639999992</v>
      </c>
      <c r="Q751" s="17">
        <f t="shared" si="144"/>
        <v>862.77540639999984</v>
      </c>
      <c r="R751" s="49"/>
      <c r="S751" s="12"/>
    </row>
    <row r="752" spans="2:19" ht="27.6" x14ac:dyDescent="0.25">
      <c r="B752" s="48">
        <f>IF(F752&lt;&gt;"",1+MAX($B$22:B751),"")</f>
        <v>477</v>
      </c>
      <c r="C752" s="121"/>
      <c r="D752" s="8" t="s">
        <v>555</v>
      </c>
      <c r="E752" s="23" t="s">
        <v>107</v>
      </c>
      <c r="F752" s="23">
        <v>1</v>
      </c>
      <c r="G752" s="17">
        <v>3250</v>
      </c>
      <c r="H752" s="17">
        <f t="shared" si="138"/>
        <v>3136.25</v>
      </c>
      <c r="I752" s="17">
        <f t="shared" si="139"/>
        <v>3136.25</v>
      </c>
      <c r="J752" s="15">
        <v>16.524999999999999</v>
      </c>
      <c r="K752" s="10">
        <f t="shared" si="140"/>
        <v>16.524999999999999</v>
      </c>
      <c r="L752" s="88" t="s">
        <v>761</v>
      </c>
      <c r="M752" s="89">
        <v>61.3</v>
      </c>
      <c r="N752" s="17">
        <f t="shared" si="141"/>
        <v>84.471399999999988</v>
      </c>
      <c r="O752" s="17">
        <f t="shared" si="142"/>
        <v>1395.8898849999996</v>
      </c>
      <c r="P752" s="17">
        <f t="shared" si="143"/>
        <v>1395.8898849999996</v>
      </c>
      <c r="Q752" s="17">
        <f t="shared" si="144"/>
        <v>4532.1398849999996</v>
      </c>
      <c r="R752" s="49"/>
      <c r="S752" s="12"/>
    </row>
    <row r="753" spans="2:36" ht="27.6" x14ac:dyDescent="0.25">
      <c r="B753" s="48">
        <f>IF(F753&lt;&gt;"",1+MAX($B$22:B752),"")</f>
        <v>478</v>
      </c>
      <c r="C753" s="121"/>
      <c r="D753" s="8" t="s">
        <v>556</v>
      </c>
      <c r="E753" s="23" t="s">
        <v>107</v>
      </c>
      <c r="F753" s="23">
        <v>1</v>
      </c>
      <c r="G753" s="17">
        <v>265</v>
      </c>
      <c r="H753" s="17">
        <f t="shared" si="138"/>
        <v>255.72499999999999</v>
      </c>
      <c r="I753" s="17">
        <f t="shared" si="139"/>
        <v>255.72499999999999</v>
      </c>
      <c r="J753" s="15">
        <v>1.25</v>
      </c>
      <c r="K753" s="10">
        <f t="shared" si="140"/>
        <v>1.25</v>
      </c>
      <c r="L753" s="88" t="s">
        <v>761</v>
      </c>
      <c r="M753" s="89">
        <v>61.3</v>
      </c>
      <c r="N753" s="17">
        <f t="shared" si="141"/>
        <v>84.471399999999988</v>
      </c>
      <c r="O753" s="17">
        <f t="shared" si="142"/>
        <v>105.58924999999999</v>
      </c>
      <c r="P753" s="17">
        <f t="shared" si="143"/>
        <v>105.58924999999999</v>
      </c>
      <c r="Q753" s="17">
        <f t="shared" si="144"/>
        <v>361.31425000000002</v>
      </c>
      <c r="R753" s="49"/>
      <c r="S753" s="12"/>
    </row>
    <row r="754" spans="2:36" ht="27.6" x14ac:dyDescent="0.25">
      <c r="B754" s="48">
        <f>IF(F754&lt;&gt;"",1+MAX($B$22:B753),"")</f>
        <v>479</v>
      </c>
      <c r="C754" s="121"/>
      <c r="D754" s="8" t="s">
        <v>557</v>
      </c>
      <c r="E754" s="23" t="s">
        <v>107</v>
      </c>
      <c r="F754" s="23">
        <v>1</v>
      </c>
      <c r="G754" s="17">
        <v>265</v>
      </c>
      <c r="H754" s="17">
        <f t="shared" si="138"/>
        <v>255.72499999999999</v>
      </c>
      <c r="I754" s="17">
        <f t="shared" si="139"/>
        <v>255.72499999999999</v>
      </c>
      <c r="J754" s="15">
        <v>1.25</v>
      </c>
      <c r="K754" s="10">
        <f t="shared" si="140"/>
        <v>1.25</v>
      </c>
      <c r="L754" s="88" t="s">
        <v>761</v>
      </c>
      <c r="M754" s="89">
        <v>61.3</v>
      </c>
      <c r="N754" s="17">
        <f t="shared" si="141"/>
        <v>84.471399999999988</v>
      </c>
      <c r="O754" s="17">
        <f t="shared" si="142"/>
        <v>105.58924999999999</v>
      </c>
      <c r="P754" s="17">
        <f t="shared" si="143"/>
        <v>105.58924999999999</v>
      </c>
      <c r="Q754" s="17">
        <f t="shared" si="144"/>
        <v>361.31425000000002</v>
      </c>
      <c r="R754" s="49"/>
      <c r="S754" s="12"/>
    </row>
    <row r="755" spans="2:36" ht="27.6" x14ac:dyDescent="0.25">
      <c r="B755" s="48">
        <f>IF(F755&lt;&gt;"",1+MAX($B$22:B754),"")</f>
        <v>480</v>
      </c>
      <c r="C755" s="121"/>
      <c r="D755" s="8" t="s">
        <v>558</v>
      </c>
      <c r="E755" s="23" t="s">
        <v>107</v>
      </c>
      <c r="F755" s="23">
        <v>1</v>
      </c>
      <c r="G755" s="17">
        <v>265</v>
      </c>
      <c r="H755" s="17">
        <f t="shared" si="138"/>
        <v>255.72499999999999</v>
      </c>
      <c r="I755" s="17">
        <f t="shared" si="139"/>
        <v>255.72499999999999</v>
      </c>
      <c r="J755" s="15">
        <v>1.25</v>
      </c>
      <c r="K755" s="10">
        <f t="shared" si="140"/>
        <v>1.25</v>
      </c>
      <c r="L755" s="88" t="s">
        <v>761</v>
      </c>
      <c r="M755" s="89">
        <v>61.3</v>
      </c>
      <c r="N755" s="17">
        <f t="shared" si="141"/>
        <v>84.471399999999988</v>
      </c>
      <c r="O755" s="17">
        <f t="shared" si="142"/>
        <v>105.58924999999999</v>
      </c>
      <c r="P755" s="17">
        <f t="shared" si="143"/>
        <v>105.58924999999999</v>
      </c>
      <c r="Q755" s="17">
        <f t="shared" si="144"/>
        <v>361.31425000000002</v>
      </c>
      <c r="R755" s="49"/>
      <c r="S755" s="12"/>
    </row>
    <row r="756" spans="2:36" ht="27.6" x14ac:dyDescent="0.25">
      <c r="B756" s="48">
        <f>IF(F756&lt;&gt;"",1+MAX($B$22:B755),"")</f>
        <v>481</v>
      </c>
      <c r="C756" s="121"/>
      <c r="D756" s="8" t="s">
        <v>559</v>
      </c>
      <c r="E756" s="23" t="s">
        <v>107</v>
      </c>
      <c r="F756" s="23">
        <v>2</v>
      </c>
      <c r="G756" s="17">
        <v>265</v>
      </c>
      <c r="H756" s="17">
        <f t="shared" si="138"/>
        <v>255.72499999999999</v>
      </c>
      <c r="I756" s="17">
        <f t="shared" si="139"/>
        <v>511.45</v>
      </c>
      <c r="J756" s="15">
        <v>1.25</v>
      </c>
      <c r="K756" s="10">
        <f t="shared" si="140"/>
        <v>2.5</v>
      </c>
      <c r="L756" s="88" t="s">
        <v>761</v>
      </c>
      <c r="M756" s="89">
        <v>61.3</v>
      </c>
      <c r="N756" s="17">
        <f t="shared" si="141"/>
        <v>84.471399999999988</v>
      </c>
      <c r="O756" s="17">
        <f t="shared" si="142"/>
        <v>105.58924999999999</v>
      </c>
      <c r="P756" s="17">
        <f t="shared" si="143"/>
        <v>211.17849999999999</v>
      </c>
      <c r="Q756" s="17">
        <f t="shared" si="144"/>
        <v>722.62850000000003</v>
      </c>
      <c r="R756" s="49"/>
      <c r="S756" s="12"/>
    </row>
    <row r="757" spans="2:36" x14ac:dyDescent="0.25">
      <c r="B757" s="48">
        <f>IF(F757&lt;&gt;"",1+MAX($B$22:B756),"")</f>
        <v>482</v>
      </c>
      <c r="C757" s="121"/>
      <c r="D757" s="8" t="s">
        <v>560</v>
      </c>
      <c r="E757" s="23" t="s">
        <v>107</v>
      </c>
      <c r="F757" s="23">
        <v>35</v>
      </c>
      <c r="G757" s="17">
        <v>184</v>
      </c>
      <c r="H757" s="17">
        <f t="shared" si="138"/>
        <v>177.56</v>
      </c>
      <c r="I757" s="17">
        <f t="shared" si="139"/>
        <v>6214.6</v>
      </c>
      <c r="J757" s="15">
        <v>1.133</v>
      </c>
      <c r="K757" s="10">
        <f t="shared" si="140"/>
        <v>39.655000000000001</v>
      </c>
      <c r="L757" s="88" t="s">
        <v>761</v>
      </c>
      <c r="M757" s="89">
        <v>61.3</v>
      </c>
      <c r="N757" s="17">
        <f t="shared" si="141"/>
        <v>84.471399999999988</v>
      </c>
      <c r="O757" s="17">
        <f t="shared" si="142"/>
        <v>95.70609619999999</v>
      </c>
      <c r="P757" s="17">
        <f t="shared" si="143"/>
        <v>3349.7133669999998</v>
      </c>
      <c r="Q757" s="17">
        <f t="shared" si="144"/>
        <v>9564.3133670000007</v>
      </c>
      <c r="R757" s="49"/>
      <c r="S757" s="12"/>
    </row>
    <row r="758" spans="2:36" x14ac:dyDescent="0.25">
      <c r="B758" s="48">
        <f>IF(F758&lt;&gt;"",1+MAX($B$22:B757),"")</f>
        <v>483</v>
      </c>
      <c r="C758" s="121"/>
      <c r="D758" s="8" t="s">
        <v>561</v>
      </c>
      <c r="E758" s="23" t="s">
        <v>107</v>
      </c>
      <c r="F758" s="23">
        <v>2</v>
      </c>
      <c r="G758" s="17">
        <v>46</v>
      </c>
      <c r="H758" s="17">
        <f t="shared" si="138"/>
        <v>44.39</v>
      </c>
      <c r="I758" s="17">
        <f t="shared" si="139"/>
        <v>88.78</v>
      </c>
      <c r="J758" s="15">
        <v>0.65300000000000002</v>
      </c>
      <c r="K758" s="10">
        <f t="shared" si="140"/>
        <v>1.306</v>
      </c>
      <c r="L758" s="10" t="s">
        <v>761</v>
      </c>
      <c r="M758" s="17">
        <v>61.3</v>
      </c>
      <c r="N758" s="17">
        <f t="shared" si="141"/>
        <v>84.471399999999988</v>
      </c>
      <c r="O758" s="17">
        <f t="shared" si="142"/>
        <v>55.159824199999996</v>
      </c>
      <c r="P758" s="17">
        <f t="shared" si="143"/>
        <v>110.31964839999999</v>
      </c>
      <c r="Q758" s="17">
        <f t="shared" si="144"/>
        <v>199.09964839999998</v>
      </c>
      <c r="R758" s="49"/>
      <c r="S758" s="12"/>
    </row>
    <row r="759" spans="2:36" x14ac:dyDescent="0.25">
      <c r="B759" s="48">
        <f>IF(F759&lt;&gt;"",1+MAX($B$22:B758),"")</f>
        <v>484</v>
      </c>
      <c r="C759" s="121"/>
      <c r="D759" s="8" t="s">
        <v>562</v>
      </c>
      <c r="E759" s="23" t="s">
        <v>107</v>
      </c>
      <c r="F759" s="23">
        <v>13</v>
      </c>
      <c r="G759" s="17">
        <v>410</v>
      </c>
      <c r="H759" s="17">
        <f t="shared" si="138"/>
        <v>395.65</v>
      </c>
      <c r="I759" s="17">
        <f t="shared" si="139"/>
        <v>5143.45</v>
      </c>
      <c r="J759" s="15">
        <v>2.25</v>
      </c>
      <c r="K759" s="10">
        <f t="shared" si="140"/>
        <v>29.25</v>
      </c>
      <c r="L759" s="10" t="s">
        <v>761</v>
      </c>
      <c r="M759" s="17">
        <v>61.3</v>
      </c>
      <c r="N759" s="17">
        <f t="shared" si="141"/>
        <v>84.471399999999988</v>
      </c>
      <c r="O759" s="17">
        <f t="shared" si="142"/>
        <v>190.06064999999998</v>
      </c>
      <c r="P759" s="17">
        <f t="shared" si="143"/>
        <v>2470.7884499999996</v>
      </c>
      <c r="Q759" s="17">
        <f t="shared" si="144"/>
        <v>7614.2384499999989</v>
      </c>
      <c r="R759" s="49"/>
      <c r="S759" s="12"/>
    </row>
    <row r="760" spans="2:36" ht="27.6" x14ac:dyDescent="0.25">
      <c r="B760" s="48">
        <f>IF(F760&lt;&gt;"",1+MAX($B$22:B759),"")</f>
        <v>485</v>
      </c>
      <c r="C760" s="122"/>
      <c r="D760" s="8" t="s">
        <v>563</v>
      </c>
      <c r="E760" s="23" t="s">
        <v>107</v>
      </c>
      <c r="F760" s="23">
        <v>1</v>
      </c>
      <c r="G760" s="17">
        <v>460</v>
      </c>
      <c r="H760" s="17">
        <f t="shared" si="138"/>
        <v>443.9</v>
      </c>
      <c r="I760" s="17">
        <f t="shared" si="139"/>
        <v>443.9</v>
      </c>
      <c r="J760" s="15">
        <v>2.75</v>
      </c>
      <c r="K760" s="10">
        <f t="shared" si="140"/>
        <v>2.75</v>
      </c>
      <c r="L760" s="10" t="s">
        <v>761</v>
      </c>
      <c r="M760" s="17">
        <v>61.3</v>
      </c>
      <c r="N760" s="17">
        <f t="shared" si="141"/>
        <v>84.471399999999988</v>
      </c>
      <c r="O760" s="17">
        <f t="shared" si="142"/>
        <v>232.29634999999996</v>
      </c>
      <c r="P760" s="17">
        <f t="shared" si="143"/>
        <v>232.29634999999996</v>
      </c>
      <c r="Q760" s="17">
        <f t="shared" si="144"/>
        <v>676.19634999999994</v>
      </c>
      <c r="R760" s="49"/>
      <c r="S760" s="12"/>
    </row>
    <row r="761" spans="2:36" x14ac:dyDescent="0.25">
      <c r="B761" s="48" t="str">
        <f>IF(F761&lt;&gt;"",1+MAX($B$22:B760),"")</f>
        <v/>
      </c>
      <c r="C761" s="74"/>
      <c r="D761" s="8"/>
      <c r="E761" s="23"/>
      <c r="F761" s="23"/>
      <c r="G761" s="17"/>
      <c r="H761" s="17">
        <f t="shared" si="138"/>
        <v>0</v>
      </c>
      <c r="I761" s="17">
        <f t="shared" si="139"/>
        <v>0</v>
      </c>
      <c r="J761" s="15"/>
      <c r="K761" s="10">
        <f t="shared" si="140"/>
        <v>0</v>
      </c>
      <c r="L761" s="10"/>
      <c r="M761" s="17"/>
      <c r="N761" s="17">
        <f t="shared" si="141"/>
        <v>0</v>
      </c>
      <c r="O761" s="17">
        <f t="shared" si="142"/>
        <v>0</v>
      </c>
      <c r="P761" s="17">
        <f t="shared" si="143"/>
        <v>0</v>
      </c>
      <c r="Q761" s="17">
        <f t="shared" si="144"/>
        <v>0</v>
      </c>
      <c r="R761" s="49"/>
      <c r="S761" s="12"/>
    </row>
    <row r="762" spans="2:36" x14ac:dyDescent="0.25">
      <c r="B762" s="65" t="str">
        <f>IF(F762&lt;&gt;"",1+MAX($B$22:B761),"")</f>
        <v/>
      </c>
      <c r="C762" s="66"/>
      <c r="D762" s="67" t="s">
        <v>474</v>
      </c>
      <c r="E762" s="23"/>
      <c r="F762" s="39"/>
      <c r="G762" s="17"/>
      <c r="H762" s="17">
        <f t="shared" si="138"/>
        <v>0</v>
      </c>
      <c r="I762" s="17">
        <f t="shared" si="139"/>
        <v>0</v>
      </c>
      <c r="J762" s="15"/>
      <c r="K762" s="10">
        <f t="shared" si="140"/>
        <v>0</v>
      </c>
      <c r="L762" s="10"/>
      <c r="M762" s="17"/>
      <c r="N762" s="17">
        <f t="shared" si="141"/>
        <v>0</v>
      </c>
      <c r="O762" s="17">
        <f t="shared" si="142"/>
        <v>0</v>
      </c>
      <c r="P762" s="17">
        <f t="shared" si="143"/>
        <v>0</v>
      </c>
      <c r="Q762" s="17">
        <f t="shared" si="144"/>
        <v>0</v>
      </c>
      <c r="R762" s="49"/>
    </row>
    <row r="763" spans="2:36" ht="25.5" customHeight="1" x14ac:dyDescent="0.25">
      <c r="B763" s="48">
        <f>IF(F763&lt;&gt;"",1+MAX($B$22:B762),"")</f>
        <v>486</v>
      </c>
      <c r="C763" s="74" t="s">
        <v>490</v>
      </c>
      <c r="D763" s="8" t="s">
        <v>564</v>
      </c>
      <c r="E763" s="81" t="s">
        <v>71</v>
      </c>
      <c r="F763" s="81">
        <v>1</v>
      </c>
      <c r="G763" s="17">
        <v>121250</v>
      </c>
      <c r="H763" s="17">
        <f t="shared" si="138"/>
        <v>117006.25</v>
      </c>
      <c r="I763" s="17">
        <f t="shared" si="139"/>
        <v>117006.25</v>
      </c>
      <c r="J763" s="15">
        <v>1345</v>
      </c>
      <c r="K763" s="10">
        <f t="shared" si="140"/>
        <v>1345</v>
      </c>
      <c r="L763" s="10" t="s">
        <v>761</v>
      </c>
      <c r="M763" s="17">
        <v>61.3</v>
      </c>
      <c r="N763" s="17">
        <f t="shared" si="141"/>
        <v>84.471399999999988</v>
      </c>
      <c r="O763" s="17">
        <f t="shared" si="142"/>
        <v>113614.03299999998</v>
      </c>
      <c r="P763" s="17">
        <f t="shared" si="143"/>
        <v>113614.03299999998</v>
      </c>
      <c r="Q763" s="17">
        <f t="shared" si="144"/>
        <v>230620.283</v>
      </c>
      <c r="R763" s="49"/>
    </row>
    <row r="764" spans="2:36" x14ac:dyDescent="0.25">
      <c r="B764" s="48" t="str">
        <f>IF(F764&lt;&gt;"",1+MAX($B$22:B763),"")</f>
        <v/>
      </c>
      <c r="C764" s="74"/>
      <c r="D764" s="8"/>
      <c r="E764" s="23"/>
      <c r="F764" s="23"/>
      <c r="G764" s="17"/>
      <c r="H764" s="17"/>
      <c r="I764" s="17"/>
      <c r="J764" s="15"/>
      <c r="K764" s="75"/>
      <c r="L764" s="72"/>
      <c r="M764" s="71"/>
      <c r="N764" s="76"/>
      <c r="O764" s="17"/>
      <c r="P764" s="17"/>
      <c r="Q764" s="17"/>
      <c r="R764" s="49"/>
      <c r="S764" s="12"/>
    </row>
    <row r="765" spans="2:36" s="12" customFormat="1" ht="12.75" customHeight="1" x14ac:dyDescent="0.25">
      <c r="B765" s="13" t="str">
        <f>IF(F765&lt;&gt;"",1+MAX($B$22:B764),"")</f>
        <v/>
      </c>
      <c r="C765" s="13" t="s">
        <v>64</v>
      </c>
      <c r="D765" s="6" t="s">
        <v>27</v>
      </c>
      <c r="E765" s="124" t="s">
        <v>72</v>
      </c>
      <c r="F765" s="124"/>
      <c r="G765" s="124"/>
      <c r="H765" s="53">
        <f>SUM(I766:I775)</f>
        <v>0</v>
      </c>
      <c r="I765" s="7">
        <f t="shared" ref="I765:I775" si="145">F765*H765</f>
        <v>0</v>
      </c>
      <c r="J765" s="7"/>
      <c r="K765" s="138" t="s">
        <v>73</v>
      </c>
      <c r="L765" s="139"/>
      <c r="M765" s="139"/>
      <c r="N765" s="140"/>
      <c r="O765" s="53">
        <f>SUM(P766:P775)</f>
        <v>330347.97142930911</v>
      </c>
      <c r="P765" s="7">
        <f t="shared" ref="P765:P775" si="146">F765*O765</f>
        <v>0</v>
      </c>
      <c r="Q765" s="47">
        <f>SUM(Q766:Q775)</f>
        <v>330347.97142930911</v>
      </c>
      <c r="R765" s="47">
        <f>(Q765)+(H765*$Q$8)+(O765*$Q$9)+(Q765*$Q$10)+($Q$11*((Q765)+(H765*$Q$8)+(O765*$Q$9)+(Q765*$Q$10)))+(Q765*$Q$12)</f>
        <v>471406.55522962409</v>
      </c>
      <c r="T765" s="11"/>
      <c r="U765" s="11"/>
      <c r="V765" s="11"/>
      <c r="W765" s="11"/>
      <c r="X765" s="11"/>
      <c r="Y765" s="11"/>
      <c r="Z765" s="11"/>
      <c r="AA765" s="11"/>
      <c r="AB765" s="11"/>
      <c r="AC765" s="11"/>
      <c r="AD765" s="11"/>
      <c r="AE765" s="11"/>
      <c r="AF765" s="11"/>
      <c r="AG765" s="11"/>
      <c r="AH765" s="11"/>
      <c r="AI765" s="11"/>
      <c r="AJ765" s="11"/>
    </row>
    <row r="766" spans="2:36" x14ac:dyDescent="0.25">
      <c r="B766" s="48" t="str">
        <f>IF(F766&lt;&gt;"",1+MAX($B$22:B765),"")</f>
        <v/>
      </c>
      <c r="C766" s="52"/>
      <c r="D766" s="8"/>
      <c r="E766" s="23"/>
      <c r="F766" s="39"/>
      <c r="G766" s="17"/>
      <c r="H766" s="17">
        <f>G766*$T$2</f>
        <v>0</v>
      </c>
      <c r="I766" s="17">
        <f t="shared" si="145"/>
        <v>0</v>
      </c>
      <c r="J766" s="15"/>
      <c r="K766" s="10">
        <f>F766*J766</f>
        <v>0</v>
      </c>
      <c r="L766" s="10"/>
      <c r="M766" s="17"/>
      <c r="N766" s="17">
        <f>M766*$U$2</f>
        <v>0</v>
      </c>
      <c r="O766" s="17">
        <f>J766*N766</f>
        <v>0</v>
      </c>
      <c r="P766" s="17">
        <f t="shared" si="146"/>
        <v>0</v>
      </c>
      <c r="Q766" s="17">
        <f>I766+P766</f>
        <v>0</v>
      </c>
      <c r="R766" s="49"/>
      <c r="S766" s="12"/>
    </row>
    <row r="767" spans="2:36" x14ac:dyDescent="0.25">
      <c r="B767" s="65" t="str">
        <f>IF(F767&lt;&gt;"",1+MAX($B$22:B766),"")</f>
        <v/>
      </c>
      <c r="C767" s="66"/>
      <c r="D767" s="67" t="s">
        <v>163</v>
      </c>
      <c r="E767" s="23"/>
      <c r="F767" s="39"/>
      <c r="G767" s="17"/>
      <c r="H767" s="17">
        <f t="shared" ref="H767:H775" si="147">G767*$T$2</f>
        <v>0</v>
      </c>
      <c r="I767" s="17">
        <f t="shared" si="145"/>
        <v>0</v>
      </c>
      <c r="J767" s="15"/>
      <c r="K767" s="10">
        <f t="shared" ref="K767:K775" si="148">F767*J767</f>
        <v>0</v>
      </c>
      <c r="L767" s="10"/>
      <c r="M767" s="17"/>
      <c r="N767" s="17">
        <f t="shared" ref="N767:N775" si="149">M767*$U$2</f>
        <v>0</v>
      </c>
      <c r="O767" s="17">
        <f t="shared" ref="O767:O775" si="150">J767*N767</f>
        <v>0</v>
      </c>
      <c r="P767" s="17">
        <f t="shared" si="146"/>
        <v>0</v>
      </c>
      <c r="Q767" s="17">
        <f t="shared" ref="Q767:Q775" si="151">I767+P767</f>
        <v>0</v>
      </c>
      <c r="R767" s="49"/>
    </row>
    <row r="768" spans="2:36" x14ac:dyDescent="0.25">
      <c r="B768" s="48">
        <f>IF(F768&lt;&gt;"",1+MAX($B$22:B767),"")</f>
        <v>487</v>
      </c>
      <c r="C768" s="52"/>
      <c r="D768" s="8" t="s">
        <v>164</v>
      </c>
      <c r="E768" s="23" t="s">
        <v>89</v>
      </c>
      <c r="F768" s="68">
        <f>365*3.5*2.33/27+707*4/27+(4*4*3)*6/27+(53*5*2.5)/27+(1431*7.5/27+367*8/27)+8*8*3.5*3/27+9*13*4*1/27+6891*10/27+430*12.5/27+7*7*3.5/27</f>
        <v>3556.2990740740738</v>
      </c>
      <c r="G768" s="85"/>
      <c r="H768" s="85">
        <f t="shared" si="147"/>
        <v>0</v>
      </c>
      <c r="I768" s="85">
        <f t="shared" si="145"/>
        <v>0</v>
      </c>
      <c r="J768" s="15">
        <v>1.2734999999999999</v>
      </c>
      <c r="K768" s="10">
        <f t="shared" si="148"/>
        <v>4528.9468708333325</v>
      </c>
      <c r="L768" s="88" t="s">
        <v>772</v>
      </c>
      <c r="M768" s="89">
        <v>42.1</v>
      </c>
      <c r="N768" s="17">
        <f t="shared" si="149"/>
        <v>58.013799999999996</v>
      </c>
      <c r="O768" s="17">
        <f t="shared" si="150"/>
        <v>73.880574299999992</v>
      </c>
      <c r="P768" s="17">
        <f t="shared" si="146"/>
        <v>262741.41797515081</v>
      </c>
      <c r="Q768" s="17">
        <f t="shared" si="151"/>
        <v>262741.41797515081</v>
      </c>
      <c r="R768" s="49"/>
    </row>
    <row r="769" spans="2:36" x14ac:dyDescent="0.25">
      <c r="B769" s="48" t="str">
        <f>IF(F769&lt;&gt;"",1+MAX($B$22:B768),"")</f>
        <v/>
      </c>
      <c r="C769" s="52"/>
      <c r="D769" s="48"/>
      <c r="E769" s="52"/>
      <c r="F769" s="51"/>
      <c r="G769" s="17"/>
      <c r="H769" s="17">
        <f t="shared" si="147"/>
        <v>0</v>
      </c>
      <c r="I769" s="17">
        <f t="shared" si="145"/>
        <v>0</v>
      </c>
      <c r="J769" s="15">
        <v>0</v>
      </c>
      <c r="K769" s="10">
        <f t="shared" si="148"/>
        <v>0</v>
      </c>
      <c r="L769" s="10"/>
      <c r="M769" s="17"/>
      <c r="N769" s="17">
        <f t="shared" si="149"/>
        <v>0</v>
      </c>
      <c r="O769" s="17">
        <f t="shared" si="150"/>
        <v>0</v>
      </c>
      <c r="P769" s="17">
        <f t="shared" si="146"/>
        <v>0</v>
      </c>
      <c r="Q769" s="17">
        <f t="shared" si="151"/>
        <v>0</v>
      </c>
      <c r="R769" s="49"/>
    </row>
    <row r="770" spans="2:36" x14ac:dyDescent="0.25">
      <c r="B770" s="65" t="str">
        <f>IF(F770&lt;&gt;"",1+MAX($B$22:B769),"")</f>
        <v/>
      </c>
      <c r="C770" s="66"/>
      <c r="D770" s="67" t="s">
        <v>165</v>
      </c>
      <c r="E770" s="23"/>
      <c r="F770" s="39"/>
      <c r="G770" s="17"/>
      <c r="H770" s="17">
        <f t="shared" si="147"/>
        <v>0</v>
      </c>
      <c r="I770" s="17">
        <f t="shared" si="145"/>
        <v>0</v>
      </c>
      <c r="J770" s="15">
        <v>0</v>
      </c>
      <c r="K770" s="10">
        <f t="shared" si="148"/>
        <v>0</v>
      </c>
      <c r="L770" s="10"/>
      <c r="M770" s="17"/>
      <c r="N770" s="17">
        <f t="shared" si="149"/>
        <v>0</v>
      </c>
      <c r="O770" s="17">
        <f t="shared" si="150"/>
        <v>0</v>
      </c>
      <c r="P770" s="17">
        <f t="shared" si="146"/>
        <v>0</v>
      </c>
      <c r="Q770" s="17">
        <f t="shared" si="151"/>
        <v>0</v>
      </c>
      <c r="R770" s="49"/>
    </row>
    <row r="771" spans="2:36" x14ac:dyDescent="0.25">
      <c r="B771" s="48">
        <f>IF(F771&lt;&gt;"",1+MAX($B$22:B770),"")</f>
        <v>488</v>
      </c>
      <c r="C771" s="52"/>
      <c r="D771" s="8" t="s">
        <v>166</v>
      </c>
      <c r="E771" s="23" t="s">
        <v>89</v>
      </c>
      <c r="F771" s="68">
        <f>161*4/27+88*8/27+96*12.5/27</f>
        <v>94.370370370370367</v>
      </c>
      <c r="G771" s="85"/>
      <c r="H771" s="85">
        <f t="shared" si="147"/>
        <v>0</v>
      </c>
      <c r="I771" s="85">
        <f t="shared" si="145"/>
        <v>0</v>
      </c>
      <c r="J771" s="15">
        <v>0.67725000000000002</v>
      </c>
      <c r="K771" s="10">
        <f t="shared" si="148"/>
        <v>63.912333333333329</v>
      </c>
      <c r="L771" s="88" t="s">
        <v>772</v>
      </c>
      <c r="M771" s="89">
        <v>42.1</v>
      </c>
      <c r="N771" s="17">
        <f t="shared" si="149"/>
        <v>58.013799999999996</v>
      </c>
      <c r="O771" s="17">
        <f t="shared" si="150"/>
        <v>39.289846050000001</v>
      </c>
      <c r="P771" s="17">
        <f t="shared" si="146"/>
        <v>3707.7973235333334</v>
      </c>
      <c r="Q771" s="17">
        <f t="shared" si="151"/>
        <v>3707.7973235333334</v>
      </c>
      <c r="R771" s="49"/>
    </row>
    <row r="772" spans="2:36" x14ac:dyDescent="0.25">
      <c r="B772" s="48" t="str">
        <f>IF(F772&lt;&gt;"",1+MAX($B$22:B771),"")</f>
        <v/>
      </c>
      <c r="C772" s="52"/>
      <c r="D772" s="8"/>
      <c r="E772" s="23"/>
      <c r="F772" s="39"/>
      <c r="G772" s="17"/>
      <c r="H772" s="17">
        <f t="shared" si="147"/>
        <v>0</v>
      </c>
      <c r="I772" s="17">
        <f t="shared" si="145"/>
        <v>0</v>
      </c>
      <c r="J772" s="15">
        <v>0</v>
      </c>
      <c r="K772" s="10">
        <f t="shared" si="148"/>
        <v>0</v>
      </c>
      <c r="L772" s="10"/>
      <c r="M772" s="17"/>
      <c r="N772" s="17">
        <f t="shared" si="149"/>
        <v>0</v>
      </c>
      <c r="O772" s="17">
        <f t="shared" si="150"/>
        <v>0</v>
      </c>
      <c r="P772" s="17">
        <f t="shared" si="146"/>
        <v>0</v>
      </c>
      <c r="Q772" s="17">
        <f t="shared" si="151"/>
        <v>0</v>
      </c>
      <c r="R772" s="49"/>
    </row>
    <row r="773" spans="2:36" x14ac:dyDescent="0.25">
      <c r="B773" s="65" t="str">
        <f>IF(F773&lt;&gt;"",1+MAX($B$22:B772),"")</f>
        <v/>
      </c>
      <c r="C773" s="66"/>
      <c r="D773" s="67" t="s">
        <v>167</v>
      </c>
      <c r="E773" s="23"/>
      <c r="F773" s="39"/>
      <c r="G773" s="17"/>
      <c r="H773" s="17">
        <f t="shared" si="147"/>
        <v>0</v>
      </c>
      <c r="I773" s="17">
        <f t="shared" si="145"/>
        <v>0</v>
      </c>
      <c r="J773" s="15">
        <v>0</v>
      </c>
      <c r="K773" s="10">
        <f t="shared" si="148"/>
        <v>0</v>
      </c>
      <c r="L773" s="10"/>
      <c r="M773" s="17"/>
      <c r="N773" s="17">
        <f t="shared" si="149"/>
        <v>0</v>
      </c>
      <c r="O773" s="17">
        <f t="shared" si="150"/>
        <v>0</v>
      </c>
      <c r="P773" s="17">
        <f t="shared" si="146"/>
        <v>0</v>
      </c>
      <c r="Q773" s="17">
        <f t="shared" si="151"/>
        <v>0</v>
      </c>
      <c r="R773" s="49"/>
    </row>
    <row r="774" spans="2:36" x14ac:dyDescent="0.25">
      <c r="B774" s="48">
        <f>IF(F774&lt;&gt;"",1+MAX($B$22:B773),"")</f>
        <v>489</v>
      </c>
      <c r="C774" s="52"/>
      <c r="D774" s="8" t="s">
        <v>168</v>
      </c>
      <c r="E774" s="23" t="s">
        <v>89</v>
      </c>
      <c r="F774" s="68">
        <f>3549.9-94.4</f>
        <v>3455.5</v>
      </c>
      <c r="G774" s="85"/>
      <c r="H774" s="85">
        <f t="shared" si="147"/>
        <v>0</v>
      </c>
      <c r="I774" s="85">
        <f t="shared" si="145"/>
        <v>0</v>
      </c>
      <c r="J774" s="15">
        <v>0.31874999999999998</v>
      </c>
      <c r="K774" s="10">
        <f t="shared" si="148"/>
        <v>1101.440625</v>
      </c>
      <c r="L774" s="88" t="s">
        <v>772</v>
      </c>
      <c r="M774" s="89">
        <v>42.1</v>
      </c>
      <c r="N774" s="17">
        <f t="shared" si="149"/>
        <v>58.013799999999996</v>
      </c>
      <c r="O774" s="17">
        <f t="shared" si="150"/>
        <v>18.491898749999997</v>
      </c>
      <c r="P774" s="17">
        <f t="shared" si="146"/>
        <v>63898.756130624992</v>
      </c>
      <c r="Q774" s="17">
        <f t="shared" si="151"/>
        <v>63898.756130624992</v>
      </c>
      <c r="R774" s="49"/>
    </row>
    <row r="775" spans="2:36" x14ac:dyDescent="0.25">
      <c r="B775" s="48" t="str">
        <f>IF(F775&lt;&gt;"",1+MAX($B$22:B774),"")</f>
        <v/>
      </c>
      <c r="C775" s="52"/>
      <c r="D775" s="8"/>
      <c r="E775" s="23"/>
      <c r="F775" s="39"/>
      <c r="G775" s="17"/>
      <c r="H775" s="17">
        <f t="shared" si="147"/>
        <v>0</v>
      </c>
      <c r="I775" s="17">
        <f t="shared" si="145"/>
        <v>0</v>
      </c>
      <c r="J775" s="15"/>
      <c r="K775" s="10">
        <f t="shared" si="148"/>
        <v>0</v>
      </c>
      <c r="L775" s="10"/>
      <c r="M775" s="17"/>
      <c r="N775" s="17">
        <f t="shared" si="149"/>
        <v>0</v>
      </c>
      <c r="O775" s="17">
        <f t="shared" si="150"/>
        <v>0</v>
      </c>
      <c r="P775" s="17">
        <f t="shared" si="146"/>
        <v>0</v>
      </c>
      <c r="Q775" s="17">
        <f t="shared" si="151"/>
        <v>0</v>
      </c>
      <c r="R775" s="49"/>
    </row>
    <row r="776" spans="2:36" s="12" customFormat="1" ht="12.75" customHeight="1" x14ac:dyDescent="0.25">
      <c r="B776" s="13" t="str">
        <f>IF(F776&lt;&gt;"",1+MAX($B$22:B775),"")</f>
        <v/>
      </c>
      <c r="C776" s="13" t="s">
        <v>65</v>
      </c>
      <c r="D776" s="6" t="s">
        <v>28</v>
      </c>
      <c r="E776" s="124" t="s">
        <v>72</v>
      </c>
      <c r="F776" s="124"/>
      <c r="G776" s="124"/>
      <c r="H776" s="53">
        <f>SUM(I777:I833)</f>
        <v>12923.147151666664</v>
      </c>
      <c r="I776" s="7">
        <f>F776*H776</f>
        <v>0</v>
      </c>
      <c r="J776" s="7"/>
      <c r="K776" s="123" t="s">
        <v>73</v>
      </c>
      <c r="L776" s="123"/>
      <c r="M776" s="123"/>
      <c r="N776" s="123"/>
      <c r="O776" s="53">
        <f>SUM(P777:P833)</f>
        <v>24288.381834080006</v>
      </c>
      <c r="P776" s="7">
        <f>F776*O776</f>
        <v>0</v>
      </c>
      <c r="Q776" s="47">
        <f>SUM(Q777:Q833)</f>
        <v>37211.528985746663</v>
      </c>
      <c r="R776" s="47">
        <f>(Q776)+(H776*$Q$8)+(O776*$Q$9)+(Q776*$Q$10)+($Q$11*((Q776)+(H776*$Q$8)+(O776*$Q$9)+(Q776*$Q$10)))+(Q776*$Q$12)</f>
        <v>52656.631602469104</v>
      </c>
      <c r="T776" s="11"/>
      <c r="U776" s="11"/>
      <c r="V776" s="11"/>
      <c r="W776" s="11"/>
      <c r="X776" s="11"/>
      <c r="Y776" s="11"/>
      <c r="Z776" s="11"/>
      <c r="AA776" s="11"/>
      <c r="AB776" s="11"/>
      <c r="AC776" s="11"/>
      <c r="AD776" s="11"/>
      <c r="AE776" s="11"/>
      <c r="AF776" s="11"/>
      <c r="AG776" s="11"/>
      <c r="AH776" s="11"/>
      <c r="AI776" s="11"/>
      <c r="AJ776" s="11"/>
    </row>
    <row r="777" spans="2:36" x14ac:dyDescent="0.25">
      <c r="B777" s="48" t="str">
        <f>IF(F777&lt;&gt;"",1+MAX($B$22:B776),"")</f>
        <v/>
      </c>
      <c r="C777" s="52"/>
      <c r="D777" s="8"/>
      <c r="E777" s="23"/>
      <c r="F777" s="39"/>
      <c r="G777" s="17"/>
      <c r="H777" s="17">
        <f t="shared" ref="H777:H833" si="152">G777*$T$2</f>
        <v>0</v>
      </c>
      <c r="I777" s="17">
        <f t="shared" ref="I777:I840" si="153">F777*H777</f>
        <v>0</v>
      </c>
      <c r="J777" s="15"/>
      <c r="K777" s="10">
        <f t="shared" ref="K777:K833" si="154">F777*J777</f>
        <v>0</v>
      </c>
      <c r="L777" s="10"/>
      <c r="M777" s="17"/>
      <c r="N777" s="17">
        <f t="shared" ref="N777:N833" si="155">M777*$U$2</f>
        <v>0</v>
      </c>
      <c r="O777" s="17">
        <f t="shared" ref="O777:O833" si="156">J777*N777</f>
        <v>0</v>
      </c>
      <c r="P777" s="17">
        <f t="shared" ref="P777:P840" si="157">F777*O777</f>
        <v>0</v>
      </c>
      <c r="Q777" s="17">
        <f t="shared" ref="Q777:Q833" si="158">I777+P777</f>
        <v>0</v>
      </c>
      <c r="R777" s="49"/>
      <c r="S777" s="12"/>
    </row>
    <row r="778" spans="2:36" x14ac:dyDescent="0.25">
      <c r="B778" s="65" t="str">
        <f>IF(F778&lt;&gt;"",1+MAX($B$22:B777),"")</f>
        <v/>
      </c>
      <c r="C778" s="66"/>
      <c r="D778" s="67" t="s">
        <v>237</v>
      </c>
      <c r="E778" s="23"/>
      <c r="F778" s="39"/>
      <c r="G778" s="17"/>
      <c r="H778" s="17">
        <f t="shared" si="152"/>
        <v>0</v>
      </c>
      <c r="I778" s="17">
        <f t="shared" si="153"/>
        <v>0</v>
      </c>
      <c r="J778" s="15"/>
      <c r="K778" s="10">
        <f t="shared" si="154"/>
        <v>0</v>
      </c>
      <c r="L778" s="10"/>
      <c r="M778" s="17"/>
      <c r="N778" s="17">
        <f t="shared" si="155"/>
        <v>0</v>
      </c>
      <c r="O778" s="17">
        <f t="shared" si="156"/>
        <v>0</v>
      </c>
      <c r="P778" s="17">
        <f t="shared" si="157"/>
        <v>0</v>
      </c>
      <c r="Q778" s="17">
        <f t="shared" si="158"/>
        <v>0</v>
      </c>
      <c r="R778" s="49"/>
    </row>
    <row r="779" spans="2:36" x14ac:dyDescent="0.25">
      <c r="B779" s="48">
        <f>IF(F779&lt;&gt;"",1+MAX($B$22:B778),"")</f>
        <v>490</v>
      </c>
      <c r="C779" s="119" t="s">
        <v>286</v>
      </c>
      <c r="D779" s="8" t="s">
        <v>236</v>
      </c>
      <c r="E779" s="23" t="s">
        <v>87</v>
      </c>
      <c r="F779" s="39">
        <v>1142</v>
      </c>
      <c r="G779" s="17">
        <v>2.8000000000000003</v>
      </c>
      <c r="H779" s="17">
        <f t="shared" si="152"/>
        <v>2.702</v>
      </c>
      <c r="I779" s="17">
        <f t="shared" si="153"/>
        <v>3085.6839999999997</v>
      </c>
      <c r="J779" s="15">
        <v>9.5000000000000001E-2</v>
      </c>
      <c r="K779" s="10">
        <f t="shared" si="154"/>
        <v>108.49</v>
      </c>
      <c r="L779" s="88" t="s">
        <v>773</v>
      </c>
      <c r="M779" s="89">
        <v>48.4</v>
      </c>
      <c r="N779" s="17">
        <f t="shared" si="155"/>
        <v>66.6952</v>
      </c>
      <c r="O779" s="17">
        <f t="shared" si="156"/>
        <v>6.3360440000000002</v>
      </c>
      <c r="P779" s="17">
        <f t="shared" si="157"/>
        <v>7235.762248</v>
      </c>
      <c r="Q779" s="17">
        <f t="shared" si="158"/>
        <v>10321.446248</v>
      </c>
      <c r="R779" s="49"/>
    </row>
    <row r="780" spans="2:36" x14ac:dyDescent="0.25">
      <c r="B780" s="48" t="str">
        <f>IF(F780&lt;&gt;"",1+MAX($B$22:B779),"")</f>
        <v/>
      </c>
      <c r="C780" s="119"/>
      <c r="D780" s="8"/>
      <c r="E780" s="23"/>
      <c r="F780" s="39"/>
      <c r="G780" s="17"/>
      <c r="H780" s="17">
        <f t="shared" si="152"/>
        <v>0</v>
      </c>
      <c r="I780" s="17">
        <f t="shared" si="153"/>
        <v>0</v>
      </c>
      <c r="J780" s="15"/>
      <c r="K780" s="10">
        <f t="shared" si="154"/>
        <v>0</v>
      </c>
      <c r="L780" s="10"/>
      <c r="M780" s="17"/>
      <c r="N780" s="17">
        <f t="shared" si="155"/>
        <v>0</v>
      </c>
      <c r="O780" s="17">
        <f t="shared" si="156"/>
        <v>0</v>
      </c>
      <c r="P780" s="17">
        <f t="shared" si="157"/>
        <v>0</v>
      </c>
      <c r="Q780" s="17">
        <f t="shared" si="158"/>
        <v>0</v>
      </c>
      <c r="R780" s="49"/>
    </row>
    <row r="781" spans="2:36" x14ac:dyDescent="0.25">
      <c r="B781" s="48" t="str">
        <f>IF(F781&lt;&gt;"",1+MAX($B$22:B780),"")</f>
        <v/>
      </c>
      <c r="C781" s="119"/>
      <c r="D781" s="51" t="s">
        <v>238</v>
      </c>
      <c r="E781" s="23"/>
      <c r="F781" s="39"/>
      <c r="G781" s="17"/>
      <c r="H781" s="17">
        <f t="shared" si="152"/>
        <v>0</v>
      </c>
      <c r="I781" s="17">
        <f t="shared" si="153"/>
        <v>0</v>
      </c>
      <c r="J781" s="15"/>
      <c r="K781" s="10">
        <f t="shared" si="154"/>
        <v>0</v>
      </c>
      <c r="L781" s="10"/>
      <c r="M781" s="17"/>
      <c r="N781" s="17">
        <f t="shared" si="155"/>
        <v>0</v>
      </c>
      <c r="O781" s="17">
        <f t="shared" si="156"/>
        <v>0</v>
      </c>
      <c r="P781" s="17">
        <f t="shared" si="157"/>
        <v>0</v>
      </c>
      <c r="Q781" s="17">
        <f t="shared" si="158"/>
        <v>0</v>
      </c>
      <c r="R781" s="49"/>
    </row>
    <row r="782" spans="2:36" x14ac:dyDescent="0.25">
      <c r="B782" s="48">
        <f>IF(F782&lt;&gt;"",1+MAX($B$22:B781),"")</f>
        <v>491</v>
      </c>
      <c r="C782" s="119"/>
      <c r="D782" s="8" t="s">
        <v>239</v>
      </c>
      <c r="E782" s="23" t="s">
        <v>94</v>
      </c>
      <c r="F782" s="39">
        <f>1142/5*2</f>
        <v>456.8</v>
      </c>
      <c r="G782" s="17">
        <v>0.94</v>
      </c>
      <c r="H782" s="17">
        <f t="shared" si="152"/>
        <v>0.90709999999999991</v>
      </c>
      <c r="I782" s="17">
        <f t="shared" si="153"/>
        <v>414.36327999999997</v>
      </c>
      <c r="J782" s="15">
        <v>0.04</v>
      </c>
      <c r="K782" s="10">
        <f t="shared" si="154"/>
        <v>18.272000000000002</v>
      </c>
      <c r="L782" s="88" t="s">
        <v>735</v>
      </c>
      <c r="M782" s="89">
        <v>53.15</v>
      </c>
      <c r="N782" s="17">
        <f t="shared" si="155"/>
        <v>73.24069999999999</v>
      </c>
      <c r="O782" s="17">
        <f t="shared" si="156"/>
        <v>2.9296279999999997</v>
      </c>
      <c r="P782" s="17">
        <f t="shared" si="157"/>
        <v>1338.2540703999998</v>
      </c>
      <c r="Q782" s="17">
        <f t="shared" si="158"/>
        <v>1752.6173503999999</v>
      </c>
      <c r="R782" s="49"/>
    </row>
    <row r="783" spans="2:36" x14ac:dyDescent="0.25">
      <c r="B783" s="48" t="str">
        <f>IF(F783&lt;&gt;"",1+MAX($B$22:B782),"")</f>
        <v/>
      </c>
      <c r="C783" s="52"/>
      <c r="D783" s="51"/>
      <c r="E783" s="23"/>
      <c r="F783" s="39"/>
      <c r="G783" s="17"/>
      <c r="H783" s="17">
        <f t="shared" si="152"/>
        <v>0</v>
      </c>
      <c r="I783" s="17">
        <f t="shared" si="153"/>
        <v>0</v>
      </c>
      <c r="J783" s="15"/>
      <c r="K783" s="10">
        <f t="shared" si="154"/>
        <v>0</v>
      </c>
      <c r="L783" s="10"/>
      <c r="M783" s="17"/>
      <c r="N783" s="17">
        <f t="shared" si="155"/>
        <v>0</v>
      </c>
      <c r="O783" s="17">
        <f t="shared" si="156"/>
        <v>0</v>
      </c>
      <c r="P783" s="17">
        <f t="shared" si="157"/>
        <v>0</v>
      </c>
      <c r="Q783" s="17">
        <f t="shared" si="158"/>
        <v>0</v>
      </c>
      <c r="R783" s="49"/>
    </row>
    <row r="784" spans="2:36" x14ac:dyDescent="0.25">
      <c r="B784" s="65" t="str">
        <f>IF(F784&lt;&gt;"",1+MAX($B$22:B783),"")</f>
        <v/>
      </c>
      <c r="C784" s="66"/>
      <c r="D784" s="67" t="s">
        <v>240</v>
      </c>
      <c r="E784" s="23"/>
      <c r="F784" s="39"/>
      <c r="G784" s="17"/>
      <c r="H784" s="17">
        <f t="shared" si="152"/>
        <v>0</v>
      </c>
      <c r="I784" s="17">
        <f t="shared" si="153"/>
        <v>0</v>
      </c>
      <c r="J784" s="15"/>
      <c r="K784" s="10">
        <f t="shared" si="154"/>
        <v>0</v>
      </c>
      <c r="L784" s="10"/>
      <c r="M784" s="17"/>
      <c r="N784" s="17">
        <f t="shared" si="155"/>
        <v>0</v>
      </c>
      <c r="O784" s="17">
        <f t="shared" si="156"/>
        <v>0</v>
      </c>
      <c r="P784" s="17">
        <f t="shared" si="157"/>
        <v>0</v>
      </c>
      <c r="Q784" s="17">
        <f t="shared" si="158"/>
        <v>0</v>
      </c>
      <c r="R784" s="49"/>
    </row>
    <row r="785" spans="2:18" ht="27.6" x14ac:dyDescent="0.25">
      <c r="B785" s="48">
        <f>IF(F785&lt;&gt;"",1+MAX($B$22:B784),"")</f>
        <v>492</v>
      </c>
      <c r="C785" s="119" t="s">
        <v>286</v>
      </c>
      <c r="D785" s="8" t="s">
        <v>241</v>
      </c>
      <c r="E785" s="23" t="s">
        <v>87</v>
      </c>
      <c r="F785" s="39">
        <v>196</v>
      </c>
      <c r="G785" s="17">
        <v>3.69</v>
      </c>
      <c r="H785" s="17">
        <f t="shared" si="152"/>
        <v>3.5608499999999998</v>
      </c>
      <c r="I785" s="17">
        <f t="shared" si="153"/>
        <v>697.92660000000001</v>
      </c>
      <c r="J785" s="15">
        <v>7.8E-2</v>
      </c>
      <c r="K785" s="10">
        <f t="shared" si="154"/>
        <v>15.288</v>
      </c>
      <c r="L785" s="88" t="s">
        <v>720</v>
      </c>
      <c r="M785" s="89">
        <v>47.35</v>
      </c>
      <c r="N785" s="17">
        <f t="shared" si="155"/>
        <v>65.2483</v>
      </c>
      <c r="O785" s="17">
        <f t="shared" si="156"/>
        <v>5.0893674000000004</v>
      </c>
      <c r="P785" s="17">
        <f t="shared" si="157"/>
        <v>997.51601040000014</v>
      </c>
      <c r="Q785" s="17">
        <f t="shared" si="158"/>
        <v>1695.4426104000001</v>
      </c>
      <c r="R785" s="49"/>
    </row>
    <row r="786" spans="2:18" x14ac:dyDescent="0.25">
      <c r="B786" s="48" t="str">
        <f>IF(F786&lt;&gt;"",1+MAX($B$22:B785),"")</f>
        <v/>
      </c>
      <c r="C786" s="119"/>
      <c r="D786" s="8"/>
      <c r="E786" s="23"/>
      <c r="F786" s="39"/>
      <c r="G786" s="17"/>
      <c r="H786" s="17">
        <f t="shared" si="152"/>
        <v>0</v>
      </c>
      <c r="I786" s="17">
        <f t="shared" si="153"/>
        <v>0</v>
      </c>
      <c r="J786" s="15"/>
      <c r="K786" s="10">
        <f t="shared" si="154"/>
        <v>0</v>
      </c>
      <c r="L786" s="10"/>
      <c r="M786" s="17"/>
      <c r="N786" s="17">
        <f t="shared" si="155"/>
        <v>0</v>
      </c>
      <c r="O786" s="17">
        <f t="shared" si="156"/>
        <v>0</v>
      </c>
      <c r="P786" s="17">
        <f t="shared" si="157"/>
        <v>0</v>
      </c>
      <c r="Q786" s="17">
        <f t="shared" si="158"/>
        <v>0</v>
      </c>
      <c r="R786" s="49"/>
    </row>
    <row r="787" spans="2:18" x14ac:dyDescent="0.25">
      <c r="B787" s="48" t="str">
        <f>IF(F787&lt;&gt;"",1+MAX($B$22:B786),"")</f>
        <v/>
      </c>
      <c r="C787" s="119"/>
      <c r="D787" s="51" t="s">
        <v>238</v>
      </c>
      <c r="E787" s="23"/>
      <c r="F787" s="39"/>
      <c r="G787" s="17"/>
      <c r="H787" s="17">
        <f t="shared" si="152"/>
        <v>0</v>
      </c>
      <c r="I787" s="17">
        <f t="shared" si="153"/>
        <v>0</v>
      </c>
      <c r="J787" s="15"/>
      <c r="K787" s="10">
        <f t="shared" si="154"/>
        <v>0</v>
      </c>
      <c r="L787" s="10"/>
      <c r="M787" s="17"/>
      <c r="N787" s="17">
        <f t="shared" si="155"/>
        <v>0</v>
      </c>
      <c r="O787" s="17">
        <f t="shared" si="156"/>
        <v>0</v>
      </c>
      <c r="P787" s="17">
        <f t="shared" si="157"/>
        <v>0</v>
      </c>
      <c r="Q787" s="17">
        <f t="shared" si="158"/>
        <v>0</v>
      </c>
      <c r="R787" s="49"/>
    </row>
    <row r="788" spans="2:18" x14ac:dyDescent="0.25">
      <c r="B788" s="48">
        <f>IF(F788&lt;&gt;"",1+MAX($B$22:B787),"")</f>
        <v>493</v>
      </c>
      <c r="C788" s="119"/>
      <c r="D788" s="8" t="s">
        <v>239</v>
      </c>
      <c r="E788" s="23" t="s">
        <v>94</v>
      </c>
      <c r="F788" s="39">
        <f>196/5*2</f>
        <v>78.400000000000006</v>
      </c>
      <c r="G788" s="17">
        <v>0.94</v>
      </c>
      <c r="H788" s="17">
        <f t="shared" si="152"/>
        <v>0.90709999999999991</v>
      </c>
      <c r="I788" s="17">
        <f t="shared" si="153"/>
        <v>71.116640000000004</v>
      </c>
      <c r="J788" s="15">
        <v>0.04</v>
      </c>
      <c r="K788" s="10">
        <f t="shared" si="154"/>
        <v>3.1360000000000001</v>
      </c>
      <c r="L788" s="88" t="s">
        <v>735</v>
      </c>
      <c r="M788" s="89">
        <v>53.15</v>
      </c>
      <c r="N788" s="17">
        <f t="shared" si="155"/>
        <v>73.24069999999999</v>
      </c>
      <c r="O788" s="17">
        <f t="shared" si="156"/>
        <v>2.9296279999999997</v>
      </c>
      <c r="P788" s="17">
        <f t="shared" si="157"/>
        <v>229.6828352</v>
      </c>
      <c r="Q788" s="17">
        <f t="shared" si="158"/>
        <v>300.79947520000002</v>
      </c>
      <c r="R788" s="49"/>
    </row>
    <row r="789" spans="2:18" x14ac:dyDescent="0.25">
      <c r="B789" s="48" t="str">
        <f>IF(F789&lt;&gt;"",1+MAX($B$22:B788),"")</f>
        <v/>
      </c>
      <c r="C789" s="52"/>
      <c r="D789" s="51"/>
      <c r="E789" s="23"/>
      <c r="F789" s="39"/>
      <c r="G789" s="17"/>
      <c r="H789" s="17">
        <f t="shared" si="152"/>
        <v>0</v>
      </c>
      <c r="I789" s="17">
        <f t="shared" si="153"/>
        <v>0</v>
      </c>
      <c r="J789" s="15"/>
      <c r="K789" s="10">
        <f t="shared" si="154"/>
        <v>0</v>
      </c>
      <c r="L789" s="10"/>
      <c r="M789" s="17"/>
      <c r="N789" s="17">
        <f t="shared" si="155"/>
        <v>0</v>
      </c>
      <c r="O789" s="17">
        <f t="shared" si="156"/>
        <v>0</v>
      </c>
      <c r="P789" s="17">
        <f t="shared" si="157"/>
        <v>0</v>
      </c>
      <c r="Q789" s="17">
        <f t="shared" si="158"/>
        <v>0</v>
      </c>
      <c r="R789" s="49"/>
    </row>
    <row r="790" spans="2:18" x14ac:dyDescent="0.25">
      <c r="B790" s="65" t="str">
        <f>IF(F790&lt;&gt;"",1+MAX($B$22:B789),"")</f>
        <v/>
      </c>
      <c r="C790" s="66"/>
      <c r="D790" s="67" t="s">
        <v>252</v>
      </c>
      <c r="E790" s="23"/>
      <c r="F790" s="39"/>
      <c r="G790" s="17"/>
      <c r="H790" s="17">
        <f t="shared" si="152"/>
        <v>0</v>
      </c>
      <c r="I790" s="17">
        <f t="shared" si="153"/>
        <v>0</v>
      </c>
      <c r="J790" s="15"/>
      <c r="K790" s="10">
        <f t="shared" si="154"/>
        <v>0</v>
      </c>
      <c r="L790" s="10"/>
      <c r="M790" s="17"/>
      <c r="N790" s="17">
        <f t="shared" si="155"/>
        <v>0</v>
      </c>
      <c r="O790" s="17">
        <f t="shared" si="156"/>
        <v>0</v>
      </c>
      <c r="P790" s="17">
        <f t="shared" si="157"/>
        <v>0</v>
      </c>
      <c r="Q790" s="17">
        <f t="shared" si="158"/>
        <v>0</v>
      </c>
      <c r="R790" s="49"/>
    </row>
    <row r="791" spans="2:18" ht="41.4" x14ac:dyDescent="0.25">
      <c r="B791" s="48">
        <f>IF(F791&lt;&gt;"",1+MAX($B$22:B790),"")</f>
        <v>494</v>
      </c>
      <c r="C791" s="119" t="s">
        <v>286</v>
      </c>
      <c r="D791" s="8" t="s">
        <v>253</v>
      </c>
      <c r="E791" s="23" t="s">
        <v>94</v>
      </c>
      <c r="F791" s="39">
        <v>78</v>
      </c>
      <c r="G791" s="17">
        <v>6.47</v>
      </c>
      <c r="H791" s="17">
        <f t="shared" si="152"/>
        <v>6.2435499999999999</v>
      </c>
      <c r="I791" s="17">
        <f t="shared" si="153"/>
        <v>486.99689999999998</v>
      </c>
      <c r="J791" s="15">
        <v>9.6000000000000002E-2</v>
      </c>
      <c r="K791" s="10">
        <f t="shared" si="154"/>
        <v>7.4880000000000004</v>
      </c>
      <c r="L791" s="88" t="s">
        <v>774</v>
      </c>
      <c r="M791" s="89">
        <v>51.64</v>
      </c>
      <c r="N791" s="17">
        <f t="shared" si="155"/>
        <v>71.15992</v>
      </c>
      <c r="O791" s="17">
        <f t="shared" si="156"/>
        <v>6.8313523199999997</v>
      </c>
      <c r="P791" s="17">
        <f t="shared" si="157"/>
        <v>532.84548096000003</v>
      </c>
      <c r="Q791" s="17">
        <f t="shared" si="158"/>
        <v>1019.84238096</v>
      </c>
      <c r="R791" s="49"/>
    </row>
    <row r="792" spans="2:18" x14ac:dyDescent="0.25">
      <c r="B792" s="48" t="str">
        <f>IF(F792&lt;&gt;"",1+MAX($B$22:B791),"")</f>
        <v/>
      </c>
      <c r="C792" s="119"/>
      <c r="D792" s="8"/>
      <c r="E792" s="23"/>
      <c r="F792" s="39"/>
      <c r="G792" s="17"/>
      <c r="H792" s="17">
        <f t="shared" si="152"/>
        <v>0</v>
      </c>
      <c r="I792" s="17">
        <f t="shared" si="153"/>
        <v>0</v>
      </c>
      <c r="J792" s="15"/>
      <c r="K792" s="10">
        <f t="shared" si="154"/>
        <v>0</v>
      </c>
      <c r="L792" s="10"/>
      <c r="M792" s="17"/>
      <c r="N792" s="17">
        <f t="shared" si="155"/>
        <v>0</v>
      </c>
      <c r="O792" s="17">
        <f t="shared" si="156"/>
        <v>0</v>
      </c>
      <c r="P792" s="17">
        <f t="shared" si="157"/>
        <v>0</v>
      </c>
      <c r="Q792" s="17">
        <f t="shared" si="158"/>
        <v>0</v>
      </c>
      <c r="R792" s="49"/>
    </row>
    <row r="793" spans="2:18" x14ac:dyDescent="0.25">
      <c r="B793" s="48" t="str">
        <f>IF(F793&lt;&gt;"",1+MAX($B$22:B792),"")</f>
        <v/>
      </c>
      <c r="C793" s="119"/>
      <c r="D793" s="51" t="s">
        <v>238</v>
      </c>
      <c r="E793" s="23"/>
      <c r="F793" s="39"/>
      <c r="G793" s="17"/>
      <c r="H793" s="17">
        <f t="shared" si="152"/>
        <v>0</v>
      </c>
      <c r="I793" s="17">
        <f t="shared" si="153"/>
        <v>0</v>
      </c>
      <c r="J793" s="15"/>
      <c r="K793" s="10">
        <f t="shared" si="154"/>
        <v>0</v>
      </c>
      <c r="L793" s="10"/>
      <c r="M793" s="17"/>
      <c r="N793" s="17">
        <f t="shared" si="155"/>
        <v>0</v>
      </c>
      <c r="O793" s="17">
        <f t="shared" si="156"/>
        <v>0</v>
      </c>
      <c r="P793" s="17">
        <f t="shared" si="157"/>
        <v>0</v>
      </c>
      <c r="Q793" s="17">
        <f t="shared" si="158"/>
        <v>0</v>
      </c>
      <c r="R793" s="49"/>
    </row>
    <row r="794" spans="2:18" x14ac:dyDescent="0.25">
      <c r="B794" s="48">
        <f>IF(F794&lt;&gt;"",1+MAX($B$22:B793),"")</f>
        <v>495</v>
      </c>
      <c r="C794" s="119"/>
      <c r="D794" s="8" t="s">
        <v>239</v>
      </c>
      <c r="E794" s="23" t="s">
        <v>94</v>
      </c>
      <c r="F794" s="39">
        <f>196/5*2</f>
        <v>78.400000000000006</v>
      </c>
      <c r="G794" s="17">
        <v>0.94</v>
      </c>
      <c r="H794" s="17">
        <f t="shared" si="152"/>
        <v>0.90709999999999991</v>
      </c>
      <c r="I794" s="17">
        <f t="shared" si="153"/>
        <v>71.116640000000004</v>
      </c>
      <c r="J794" s="15">
        <v>0.04</v>
      </c>
      <c r="K794" s="10">
        <f t="shared" si="154"/>
        <v>3.1360000000000001</v>
      </c>
      <c r="L794" s="88" t="s">
        <v>735</v>
      </c>
      <c r="M794" s="89">
        <v>53.15</v>
      </c>
      <c r="N794" s="17">
        <f t="shared" si="155"/>
        <v>73.24069999999999</v>
      </c>
      <c r="O794" s="17">
        <f t="shared" si="156"/>
        <v>2.9296279999999997</v>
      </c>
      <c r="P794" s="17">
        <f t="shared" si="157"/>
        <v>229.6828352</v>
      </c>
      <c r="Q794" s="17">
        <f t="shared" si="158"/>
        <v>300.79947520000002</v>
      </c>
      <c r="R794" s="49"/>
    </row>
    <row r="795" spans="2:18" x14ac:dyDescent="0.25">
      <c r="B795" s="48" t="str">
        <f>IF(F795&lt;&gt;"",1+MAX($B$22:B794),"")</f>
        <v/>
      </c>
      <c r="C795" s="52"/>
      <c r="D795" s="51"/>
      <c r="E795" s="23"/>
      <c r="F795" s="39"/>
      <c r="G795" s="17"/>
      <c r="H795" s="17">
        <f t="shared" si="152"/>
        <v>0</v>
      </c>
      <c r="I795" s="17">
        <f t="shared" si="153"/>
        <v>0</v>
      </c>
      <c r="J795" s="15"/>
      <c r="K795" s="10">
        <f t="shared" si="154"/>
        <v>0</v>
      </c>
      <c r="L795" s="10"/>
      <c r="M795" s="17"/>
      <c r="N795" s="17">
        <f t="shared" si="155"/>
        <v>0</v>
      </c>
      <c r="O795" s="17">
        <f t="shared" si="156"/>
        <v>0</v>
      </c>
      <c r="P795" s="17">
        <f t="shared" si="157"/>
        <v>0</v>
      </c>
      <c r="Q795" s="17">
        <f t="shared" si="158"/>
        <v>0</v>
      </c>
      <c r="R795" s="49"/>
    </row>
    <row r="796" spans="2:18" x14ac:dyDescent="0.25">
      <c r="B796" s="65" t="str">
        <f>IF(F796&lt;&gt;"",1+MAX($B$22:B795),"")</f>
        <v/>
      </c>
      <c r="C796" s="66"/>
      <c r="D796" s="67" t="s">
        <v>243</v>
      </c>
      <c r="E796" s="23"/>
      <c r="F796" s="39"/>
      <c r="G796" s="17"/>
      <c r="H796" s="17">
        <f t="shared" si="152"/>
        <v>0</v>
      </c>
      <c r="I796" s="17">
        <f t="shared" si="153"/>
        <v>0</v>
      </c>
      <c r="J796" s="15"/>
      <c r="K796" s="10">
        <f t="shared" si="154"/>
        <v>0</v>
      </c>
      <c r="L796" s="10"/>
      <c r="M796" s="17"/>
      <c r="N796" s="17">
        <f t="shared" si="155"/>
        <v>0</v>
      </c>
      <c r="O796" s="17">
        <f t="shared" si="156"/>
        <v>0</v>
      </c>
      <c r="P796" s="17">
        <f t="shared" si="157"/>
        <v>0</v>
      </c>
      <c r="Q796" s="17">
        <f t="shared" si="158"/>
        <v>0</v>
      </c>
      <c r="R796" s="49"/>
    </row>
    <row r="797" spans="2:18" x14ac:dyDescent="0.25">
      <c r="B797" s="48">
        <f>IF(F797&lt;&gt;"",1+MAX($B$22:B796),"")</f>
        <v>496</v>
      </c>
      <c r="C797" s="119" t="s">
        <v>286</v>
      </c>
      <c r="D797" s="8" t="s">
        <v>248</v>
      </c>
      <c r="E797" s="23" t="s">
        <v>94</v>
      </c>
      <c r="F797" s="39">
        <v>146</v>
      </c>
      <c r="G797" s="17"/>
      <c r="H797" s="17">
        <f t="shared" si="152"/>
        <v>0</v>
      </c>
      <c r="I797" s="17">
        <f t="shared" si="153"/>
        <v>0</v>
      </c>
      <c r="J797" s="15">
        <v>3.5000000000000003E-2</v>
      </c>
      <c r="K797" s="10">
        <f t="shared" si="154"/>
        <v>5.1100000000000003</v>
      </c>
      <c r="L797" s="88" t="s">
        <v>775</v>
      </c>
      <c r="M797" s="89">
        <v>114.74</v>
      </c>
      <c r="N797" s="17">
        <f t="shared" si="155"/>
        <v>158.11171999999999</v>
      </c>
      <c r="O797" s="17">
        <f t="shared" si="156"/>
        <v>5.5339102000000002</v>
      </c>
      <c r="P797" s="17">
        <f t="shared" si="157"/>
        <v>807.95088920000001</v>
      </c>
      <c r="Q797" s="17">
        <f t="shared" si="158"/>
        <v>807.95088920000001</v>
      </c>
      <c r="R797" s="49"/>
    </row>
    <row r="798" spans="2:18" ht="41.4" x14ac:dyDescent="0.25">
      <c r="B798" s="48">
        <f>IF(F798&lt;&gt;"",1+MAX($B$22:B797),"")</f>
        <v>497</v>
      </c>
      <c r="C798" s="119"/>
      <c r="D798" s="8" t="s">
        <v>242</v>
      </c>
      <c r="E798" s="23" t="s">
        <v>87</v>
      </c>
      <c r="F798" s="39">
        <v>269</v>
      </c>
      <c r="G798" s="17">
        <v>4.541666666666667</v>
      </c>
      <c r="H798" s="17">
        <f t="shared" si="152"/>
        <v>4.3827083333333334</v>
      </c>
      <c r="I798" s="17">
        <f t="shared" si="153"/>
        <v>1178.9485416666666</v>
      </c>
      <c r="J798" s="15">
        <v>2.5000000000000001E-2</v>
      </c>
      <c r="K798" s="10">
        <f t="shared" si="154"/>
        <v>6.7250000000000005</v>
      </c>
      <c r="L798" s="88" t="s">
        <v>776</v>
      </c>
      <c r="M798" s="89">
        <v>104.31</v>
      </c>
      <c r="N798" s="17">
        <f t="shared" si="155"/>
        <v>143.73918</v>
      </c>
      <c r="O798" s="17">
        <f t="shared" si="156"/>
        <v>3.5934795000000004</v>
      </c>
      <c r="P798" s="17">
        <f t="shared" si="157"/>
        <v>966.64598550000005</v>
      </c>
      <c r="Q798" s="17">
        <f t="shared" si="158"/>
        <v>2145.5945271666669</v>
      </c>
      <c r="R798" s="49"/>
    </row>
    <row r="799" spans="2:18" x14ac:dyDescent="0.25">
      <c r="B799" s="48" t="str">
        <f>IF(F799&lt;&gt;"",1+MAX($B$22:B798),"")</f>
        <v/>
      </c>
      <c r="C799" s="52"/>
      <c r="D799" s="8"/>
      <c r="E799" s="23"/>
      <c r="F799" s="39"/>
      <c r="G799" s="17"/>
      <c r="H799" s="17">
        <f t="shared" si="152"/>
        <v>0</v>
      </c>
      <c r="I799" s="17">
        <f t="shared" si="153"/>
        <v>0</v>
      </c>
      <c r="J799" s="15"/>
      <c r="K799" s="10">
        <f t="shared" si="154"/>
        <v>0</v>
      </c>
      <c r="L799" s="10"/>
      <c r="M799" s="17"/>
      <c r="N799" s="17">
        <f t="shared" si="155"/>
        <v>0</v>
      </c>
      <c r="O799" s="17">
        <f t="shared" si="156"/>
        <v>0</v>
      </c>
      <c r="P799" s="17">
        <f t="shared" si="157"/>
        <v>0</v>
      </c>
      <c r="Q799" s="17">
        <f t="shared" si="158"/>
        <v>0</v>
      </c>
      <c r="R799" s="49"/>
    </row>
    <row r="800" spans="2:18" x14ac:dyDescent="0.25">
      <c r="B800" s="65" t="str">
        <f>IF(F800&lt;&gt;"",1+MAX($B$22:B799),"")</f>
        <v/>
      </c>
      <c r="C800" s="66"/>
      <c r="D800" s="67" t="s">
        <v>244</v>
      </c>
      <c r="E800" s="23"/>
      <c r="F800" s="39"/>
      <c r="G800" s="17"/>
      <c r="H800" s="17">
        <f t="shared" si="152"/>
        <v>0</v>
      </c>
      <c r="I800" s="17">
        <f t="shared" si="153"/>
        <v>0</v>
      </c>
      <c r="J800" s="15"/>
      <c r="K800" s="10">
        <f t="shared" si="154"/>
        <v>0</v>
      </c>
      <c r="L800" s="10"/>
      <c r="M800" s="17"/>
      <c r="N800" s="17">
        <f t="shared" si="155"/>
        <v>0</v>
      </c>
      <c r="O800" s="17">
        <f t="shared" si="156"/>
        <v>0</v>
      </c>
      <c r="P800" s="17">
        <f t="shared" si="157"/>
        <v>0</v>
      </c>
      <c r="Q800" s="17">
        <f t="shared" si="158"/>
        <v>0</v>
      </c>
      <c r="R800" s="49"/>
    </row>
    <row r="801" spans="2:18" x14ac:dyDescent="0.25">
      <c r="B801" s="48">
        <f>IF(F801&lt;&gt;"",1+MAX($B$22:B800),"")</f>
        <v>498</v>
      </c>
      <c r="C801" s="52" t="s">
        <v>288</v>
      </c>
      <c r="D801" s="8" t="s">
        <v>245</v>
      </c>
      <c r="E801" s="23" t="s">
        <v>87</v>
      </c>
      <c r="F801" s="39">
        <v>1467</v>
      </c>
      <c r="G801" s="85"/>
      <c r="H801" s="85">
        <f t="shared" si="152"/>
        <v>0</v>
      </c>
      <c r="I801" s="85">
        <f t="shared" si="153"/>
        <v>0</v>
      </c>
      <c r="J801" s="15">
        <v>2.1999999999999999E-2</v>
      </c>
      <c r="K801" s="10">
        <f t="shared" si="154"/>
        <v>32.274000000000001</v>
      </c>
      <c r="L801" s="88" t="s">
        <v>776</v>
      </c>
      <c r="M801" s="89">
        <v>104.31</v>
      </c>
      <c r="N801" s="17">
        <f t="shared" si="155"/>
        <v>143.73918</v>
      </c>
      <c r="O801" s="17">
        <f t="shared" si="156"/>
        <v>3.1622619599999999</v>
      </c>
      <c r="P801" s="17">
        <f t="shared" si="157"/>
        <v>4639.0382953199996</v>
      </c>
      <c r="Q801" s="17">
        <f t="shared" si="158"/>
        <v>4639.0382953199996</v>
      </c>
      <c r="R801" s="49"/>
    </row>
    <row r="802" spans="2:18" x14ac:dyDescent="0.25">
      <c r="B802" s="48" t="str">
        <f>IF(F802&lt;&gt;"",1+MAX($B$22:B801),"")</f>
        <v/>
      </c>
      <c r="C802" s="52"/>
      <c r="D802" s="8"/>
      <c r="E802" s="23"/>
      <c r="F802" s="39"/>
      <c r="G802" s="17"/>
      <c r="H802" s="17">
        <f t="shared" si="152"/>
        <v>0</v>
      </c>
      <c r="I802" s="17">
        <f t="shared" si="153"/>
        <v>0</v>
      </c>
      <c r="J802" s="15"/>
      <c r="K802" s="10">
        <f t="shared" si="154"/>
        <v>0</v>
      </c>
      <c r="L802" s="10"/>
      <c r="M802" s="17"/>
      <c r="N802" s="17">
        <f t="shared" si="155"/>
        <v>0</v>
      </c>
      <c r="O802" s="17">
        <f t="shared" si="156"/>
        <v>0</v>
      </c>
      <c r="P802" s="17">
        <f t="shared" si="157"/>
        <v>0</v>
      </c>
      <c r="Q802" s="17">
        <f t="shared" si="158"/>
        <v>0</v>
      </c>
      <c r="R802" s="49"/>
    </row>
    <row r="803" spans="2:18" x14ac:dyDescent="0.25">
      <c r="B803" s="65" t="str">
        <f>IF(F803&lt;&gt;"",1+MAX($B$22:B802),"")</f>
        <v/>
      </c>
      <c r="C803" s="66"/>
      <c r="D803" s="67" t="s">
        <v>246</v>
      </c>
      <c r="E803" s="23"/>
      <c r="F803" s="39"/>
      <c r="G803" s="17"/>
      <c r="H803" s="17">
        <f t="shared" si="152"/>
        <v>0</v>
      </c>
      <c r="I803" s="17">
        <f t="shared" si="153"/>
        <v>0</v>
      </c>
      <c r="J803" s="15"/>
      <c r="K803" s="10">
        <f t="shared" si="154"/>
        <v>0</v>
      </c>
      <c r="L803" s="10"/>
      <c r="M803" s="17"/>
      <c r="N803" s="17">
        <f t="shared" si="155"/>
        <v>0</v>
      </c>
      <c r="O803" s="17">
        <f t="shared" si="156"/>
        <v>0</v>
      </c>
      <c r="P803" s="17">
        <f t="shared" si="157"/>
        <v>0</v>
      </c>
      <c r="Q803" s="17">
        <f t="shared" si="158"/>
        <v>0</v>
      </c>
      <c r="R803" s="49"/>
    </row>
    <row r="804" spans="2:18" x14ac:dyDescent="0.25">
      <c r="B804" s="48">
        <f>IF(F804&lt;&gt;"",1+MAX($B$22:B803),"")</f>
        <v>499</v>
      </c>
      <c r="C804" s="119" t="s">
        <v>288</v>
      </c>
      <c r="D804" s="8" t="s">
        <v>247</v>
      </c>
      <c r="E804" s="23" t="s">
        <v>94</v>
      </c>
      <c r="F804" s="39">
        <v>82</v>
      </c>
      <c r="G804" s="17">
        <v>0.95</v>
      </c>
      <c r="H804" s="17">
        <f t="shared" si="152"/>
        <v>0.91674999999999995</v>
      </c>
      <c r="I804" s="17">
        <f t="shared" si="153"/>
        <v>75.17349999999999</v>
      </c>
      <c r="J804" s="15">
        <v>0.04</v>
      </c>
      <c r="K804" s="10">
        <f t="shared" si="154"/>
        <v>3.2800000000000002</v>
      </c>
      <c r="L804" s="88" t="s">
        <v>750</v>
      </c>
      <c r="M804" s="89">
        <v>44.4</v>
      </c>
      <c r="N804" s="17">
        <f t="shared" si="155"/>
        <v>61.183199999999992</v>
      </c>
      <c r="O804" s="17">
        <f t="shared" si="156"/>
        <v>2.4473279999999997</v>
      </c>
      <c r="P804" s="17">
        <f t="shared" si="157"/>
        <v>200.68089599999999</v>
      </c>
      <c r="Q804" s="17">
        <f t="shared" si="158"/>
        <v>275.85439599999995</v>
      </c>
      <c r="R804" s="49"/>
    </row>
    <row r="805" spans="2:18" x14ac:dyDescent="0.25">
      <c r="B805" s="48">
        <f>IF(F805&lt;&gt;"",1+MAX($B$22:B804),"")</f>
        <v>500</v>
      </c>
      <c r="C805" s="119"/>
      <c r="D805" s="8" t="s">
        <v>249</v>
      </c>
      <c r="E805" s="23" t="s">
        <v>107</v>
      </c>
      <c r="F805" s="39">
        <v>12</v>
      </c>
      <c r="G805" s="17">
        <v>85</v>
      </c>
      <c r="H805" s="17">
        <f t="shared" si="152"/>
        <v>82.024999999999991</v>
      </c>
      <c r="I805" s="17">
        <f t="shared" si="153"/>
        <v>984.3</v>
      </c>
      <c r="J805" s="15">
        <v>2.25</v>
      </c>
      <c r="K805" s="10">
        <f t="shared" si="154"/>
        <v>27</v>
      </c>
      <c r="L805" s="88" t="s">
        <v>750</v>
      </c>
      <c r="M805" s="89">
        <v>44.4</v>
      </c>
      <c r="N805" s="17">
        <f t="shared" si="155"/>
        <v>61.183199999999992</v>
      </c>
      <c r="O805" s="17">
        <f t="shared" si="156"/>
        <v>137.66219999999998</v>
      </c>
      <c r="P805" s="17">
        <f t="shared" si="157"/>
        <v>1651.9463999999998</v>
      </c>
      <c r="Q805" s="17">
        <f t="shared" si="158"/>
        <v>2636.2464</v>
      </c>
      <c r="R805" s="49"/>
    </row>
    <row r="806" spans="2:18" x14ac:dyDescent="0.25">
      <c r="B806" s="48">
        <f>IF(F806&lt;&gt;"",1+MAX($B$22:B805),"")</f>
        <v>501</v>
      </c>
      <c r="C806" s="119"/>
      <c r="D806" s="8" t="s">
        <v>250</v>
      </c>
      <c r="E806" s="23" t="s">
        <v>107</v>
      </c>
      <c r="F806" s="39">
        <v>7</v>
      </c>
      <c r="G806" s="17">
        <v>22.5</v>
      </c>
      <c r="H806" s="17">
        <f t="shared" si="152"/>
        <v>21.712499999999999</v>
      </c>
      <c r="I806" s="17">
        <f t="shared" si="153"/>
        <v>151.98749999999998</v>
      </c>
      <c r="J806" s="15">
        <v>0.2</v>
      </c>
      <c r="K806" s="10">
        <f t="shared" si="154"/>
        <v>1.4000000000000001</v>
      </c>
      <c r="L806" s="88" t="s">
        <v>750</v>
      </c>
      <c r="M806" s="89">
        <v>44.4</v>
      </c>
      <c r="N806" s="17">
        <f t="shared" si="155"/>
        <v>61.183199999999992</v>
      </c>
      <c r="O806" s="17">
        <f t="shared" si="156"/>
        <v>12.23664</v>
      </c>
      <c r="P806" s="17">
        <f t="shared" si="157"/>
        <v>85.656480000000002</v>
      </c>
      <c r="Q806" s="17">
        <f t="shared" si="158"/>
        <v>237.64398</v>
      </c>
      <c r="R806" s="49"/>
    </row>
    <row r="807" spans="2:18" x14ac:dyDescent="0.25">
      <c r="B807" s="48">
        <f>IF(F807&lt;&gt;"",1+MAX($B$22:B806),"")</f>
        <v>502</v>
      </c>
      <c r="C807" s="119"/>
      <c r="D807" s="8" t="s">
        <v>251</v>
      </c>
      <c r="E807" s="23" t="s">
        <v>107</v>
      </c>
      <c r="F807" s="39">
        <v>2</v>
      </c>
      <c r="G807" s="17">
        <v>430</v>
      </c>
      <c r="H807" s="17">
        <f t="shared" si="152"/>
        <v>414.95</v>
      </c>
      <c r="I807" s="17">
        <f t="shared" si="153"/>
        <v>829.9</v>
      </c>
      <c r="J807" s="15">
        <v>1.9950000000000001</v>
      </c>
      <c r="K807" s="10">
        <f t="shared" si="154"/>
        <v>3.99</v>
      </c>
      <c r="L807" s="88" t="s">
        <v>751</v>
      </c>
      <c r="M807" s="89">
        <v>42.1</v>
      </c>
      <c r="N807" s="17">
        <f t="shared" si="155"/>
        <v>58.013799999999996</v>
      </c>
      <c r="O807" s="17">
        <f t="shared" si="156"/>
        <v>115.737531</v>
      </c>
      <c r="P807" s="17">
        <f t="shared" si="157"/>
        <v>231.47506200000001</v>
      </c>
      <c r="Q807" s="17">
        <f t="shared" si="158"/>
        <v>1061.3750620000001</v>
      </c>
      <c r="R807" s="49"/>
    </row>
    <row r="808" spans="2:18" x14ac:dyDescent="0.25">
      <c r="B808" s="48" t="str">
        <f>IF(F808&lt;&gt;"",1+MAX($B$22:B807),"")</f>
        <v/>
      </c>
      <c r="C808" s="52"/>
      <c r="D808" s="8"/>
      <c r="E808" s="23"/>
      <c r="F808" s="39"/>
      <c r="G808" s="17"/>
      <c r="H808" s="17">
        <f t="shared" si="152"/>
        <v>0</v>
      </c>
      <c r="I808" s="17">
        <f t="shared" si="153"/>
        <v>0</v>
      </c>
      <c r="J808" s="15"/>
      <c r="K808" s="10">
        <f t="shared" si="154"/>
        <v>0</v>
      </c>
      <c r="L808" s="10"/>
      <c r="M808" s="17"/>
      <c r="N808" s="17">
        <f t="shared" si="155"/>
        <v>0</v>
      </c>
      <c r="O808" s="17">
        <f t="shared" si="156"/>
        <v>0</v>
      </c>
      <c r="P808" s="17">
        <f t="shared" si="157"/>
        <v>0</v>
      </c>
      <c r="Q808" s="17">
        <f t="shared" si="158"/>
        <v>0</v>
      </c>
      <c r="R808" s="49"/>
    </row>
    <row r="809" spans="2:18" x14ac:dyDescent="0.25">
      <c r="B809" s="65" t="str">
        <f>IF(F809&lt;&gt;"",1+MAX($B$22:B808),"")</f>
        <v/>
      </c>
      <c r="C809" s="66"/>
      <c r="D809" s="67" t="s">
        <v>289</v>
      </c>
      <c r="E809" s="23"/>
      <c r="F809" s="39"/>
      <c r="G809" s="17"/>
      <c r="H809" s="17">
        <f t="shared" si="152"/>
        <v>0</v>
      </c>
      <c r="I809" s="17">
        <f t="shared" si="153"/>
        <v>0</v>
      </c>
      <c r="J809" s="15"/>
      <c r="K809" s="10">
        <f t="shared" si="154"/>
        <v>0</v>
      </c>
      <c r="L809" s="10"/>
      <c r="M809" s="17"/>
      <c r="N809" s="17">
        <f t="shared" si="155"/>
        <v>0</v>
      </c>
      <c r="O809" s="17">
        <f t="shared" si="156"/>
        <v>0</v>
      </c>
      <c r="P809" s="17">
        <f t="shared" si="157"/>
        <v>0</v>
      </c>
      <c r="Q809" s="17">
        <f t="shared" si="158"/>
        <v>0</v>
      </c>
      <c r="R809" s="49"/>
    </row>
    <row r="810" spans="2:18" ht="55.2" x14ac:dyDescent="0.25">
      <c r="B810" s="48">
        <f>IF(F810&lt;&gt;"",1+MAX($B$22:B809),"")</f>
        <v>503</v>
      </c>
      <c r="C810" s="52" t="s">
        <v>288</v>
      </c>
      <c r="D810" s="8" t="s">
        <v>290</v>
      </c>
      <c r="E810" s="23" t="s">
        <v>107</v>
      </c>
      <c r="F810" s="39">
        <v>4</v>
      </c>
      <c r="G810" s="17">
        <v>320</v>
      </c>
      <c r="H810" s="17">
        <f t="shared" si="152"/>
        <v>308.8</v>
      </c>
      <c r="I810" s="17">
        <f t="shared" si="153"/>
        <v>1235.2</v>
      </c>
      <c r="J810" s="15">
        <v>1.25</v>
      </c>
      <c r="K810" s="10">
        <f t="shared" si="154"/>
        <v>5</v>
      </c>
      <c r="L810" s="90" t="s">
        <v>761</v>
      </c>
      <c r="M810" s="91">
        <v>61.3</v>
      </c>
      <c r="N810" s="17">
        <f t="shared" si="155"/>
        <v>84.471399999999988</v>
      </c>
      <c r="O810" s="17">
        <f t="shared" si="156"/>
        <v>105.58924999999999</v>
      </c>
      <c r="P810" s="17">
        <f t="shared" si="157"/>
        <v>422.35699999999997</v>
      </c>
      <c r="Q810" s="17">
        <f t="shared" si="158"/>
        <v>1657.557</v>
      </c>
      <c r="R810" s="49"/>
    </row>
    <row r="811" spans="2:18" x14ac:dyDescent="0.25">
      <c r="B811" s="48" t="str">
        <f>IF(F811&lt;&gt;"",1+MAX($B$22:B810),"")</f>
        <v/>
      </c>
      <c r="C811" s="52"/>
      <c r="D811" s="8"/>
      <c r="E811" s="23"/>
      <c r="F811" s="39"/>
      <c r="G811" s="17"/>
      <c r="H811" s="17">
        <f t="shared" si="152"/>
        <v>0</v>
      </c>
      <c r="I811" s="17">
        <f t="shared" si="153"/>
        <v>0</v>
      </c>
      <c r="J811" s="15"/>
      <c r="K811" s="10">
        <f t="shared" si="154"/>
        <v>0</v>
      </c>
      <c r="L811" s="10"/>
      <c r="M811" s="17"/>
      <c r="N811" s="17">
        <f t="shared" si="155"/>
        <v>0</v>
      </c>
      <c r="O811" s="17">
        <f t="shared" si="156"/>
        <v>0</v>
      </c>
      <c r="P811" s="17">
        <f t="shared" si="157"/>
        <v>0</v>
      </c>
      <c r="Q811" s="17">
        <f t="shared" si="158"/>
        <v>0</v>
      </c>
      <c r="R811" s="49"/>
    </row>
    <row r="812" spans="2:18" x14ac:dyDescent="0.25">
      <c r="B812" s="65" t="str">
        <f>IF(F812&lt;&gt;"",1+MAX($B$22:B811),"")</f>
        <v/>
      </c>
      <c r="C812" s="66"/>
      <c r="D812" s="67" t="s">
        <v>254</v>
      </c>
      <c r="E812" s="23"/>
      <c r="F812" s="39"/>
      <c r="G812" s="17"/>
      <c r="H812" s="17">
        <f t="shared" si="152"/>
        <v>0</v>
      </c>
      <c r="I812" s="17">
        <f t="shared" si="153"/>
        <v>0</v>
      </c>
      <c r="J812" s="15"/>
      <c r="K812" s="10">
        <f t="shared" si="154"/>
        <v>0</v>
      </c>
      <c r="L812" s="10"/>
      <c r="M812" s="17"/>
      <c r="N812" s="17">
        <f t="shared" si="155"/>
        <v>0</v>
      </c>
      <c r="O812" s="17">
        <f t="shared" si="156"/>
        <v>0</v>
      </c>
      <c r="P812" s="17">
        <f t="shared" si="157"/>
        <v>0</v>
      </c>
      <c r="Q812" s="17">
        <f t="shared" si="158"/>
        <v>0</v>
      </c>
      <c r="R812" s="49"/>
    </row>
    <row r="813" spans="2:18" x14ac:dyDescent="0.25">
      <c r="B813" s="48">
        <f>IF(F813&lt;&gt;"",1+MAX($B$22:B812),"")</f>
        <v>504</v>
      </c>
      <c r="C813" s="119" t="s">
        <v>288</v>
      </c>
      <c r="D813" s="8" t="s">
        <v>255</v>
      </c>
      <c r="E813" s="23" t="s">
        <v>107</v>
      </c>
      <c r="F813" s="39">
        <v>3</v>
      </c>
      <c r="G813" s="17">
        <v>72</v>
      </c>
      <c r="H813" s="17">
        <f t="shared" si="152"/>
        <v>69.48</v>
      </c>
      <c r="I813" s="17">
        <f t="shared" si="153"/>
        <v>208.44</v>
      </c>
      <c r="J813" s="15">
        <v>0.85</v>
      </c>
      <c r="K813" s="10">
        <f t="shared" si="154"/>
        <v>2.5499999999999998</v>
      </c>
      <c r="L813" s="88" t="s">
        <v>772</v>
      </c>
      <c r="M813" s="89">
        <v>42.1</v>
      </c>
      <c r="N813" s="17">
        <f t="shared" si="155"/>
        <v>58.013799999999996</v>
      </c>
      <c r="O813" s="17">
        <f t="shared" si="156"/>
        <v>49.311729999999997</v>
      </c>
      <c r="P813" s="17">
        <f t="shared" si="157"/>
        <v>147.93518999999998</v>
      </c>
      <c r="Q813" s="17">
        <f t="shared" si="158"/>
        <v>356.37518999999998</v>
      </c>
      <c r="R813" s="49"/>
    </row>
    <row r="814" spans="2:18" ht="55.2" x14ac:dyDescent="0.25">
      <c r="B814" s="48">
        <f>IF(F814&lt;&gt;"",1+MAX($B$22:B813),"")</f>
        <v>505</v>
      </c>
      <c r="C814" s="119"/>
      <c r="D814" s="51" t="s">
        <v>256</v>
      </c>
      <c r="E814" s="23" t="s">
        <v>107</v>
      </c>
      <c r="F814" s="39">
        <v>2</v>
      </c>
      <c r="G814" s="17">
        <v>185</v>
      </c>
      <c r="H814" s="17">
        <f t="shared" si="152"/>
        <v>178.52500000000001</v>
      </c>
      <c r="I814" s="17">
        <f t="shared" si="153"/>
        <v>357.05</v>
      </c>
      <c r="J814" s="15">
        <v>1.599</v>
      </c>
      <c r="K814" s="10">
        <f t="shared" si="154"/>
        <v>3.198</v>
      </c>
      <c r="L814" s="88" t="s">
        <v>777</v>
      </c>
      <c r="M814" s="89">
        <v>66.59</v>
      </c>
      <c r="N814" s="17">
        <f t="shared" si="155"/>
        <v>91.761020000000002</v>
      </c>
      <c r="O814" s="17">
        <f t="shared" si="156"/>
        <v>146.72587098</v>
      </c>
      <c r="P814" s="17">
        <f t="shared" si="157"/>
        <v>293.45174195999999</v>
      </c>
      <c r="Q814" s="17">
        <f t="shared" si="158"/>
        <v>650.50174196</v>
      </c>
      <c r="R814" s="49"/>
    </row>
    <row r="815" spans="2:18" x14ac:dyDescent="0.25">
      <c r="B815" s="48" t="str">
        <f>IF(F815&lt;&gt;"",1+MAX($B$22:B814),"")</f>
        <v/>
      </c>
      <c r="C815" s="119"/>
      <c r="D815" s="8"/>
      <c r="E815" s="23"/>
      <c r="F815" s="39"/>
      <c r="G815" s="17"/>
      <c r="H815" s="17">
        <f t="shared" si="152"/>
        <v>0</v>
      </c>
      <c r="I815" s="17">
        <f t="shared" si="153"/>
        <v>0</v>
      </c>
      <c r="J815" s="15"/>
      <c r="K815" s="10">
        <f t="shared" si="154"/>
        <v>0</v>
      </c>
      <c r="L815" s="10"/>
      <c r="M815" s="17"/>
      <c r="N815" s="17">
        <f t="shared" si="155"/>
        <v>0</v>
      </c>
      <c r="O815" s="17">
        <f t="shared" si="156"/>
        <v>0</v>
      </c>
      <c r="P815" s="17">
        <f t="shared" si="157"/>
        <v>0</v>
      </c>
      <c r="Q815" s="17">
        <f t="shared" si="158"/>
        <v>0</v>
      </c>
      <c r="R815" s="49"/>
    </row>
    <row r="816" spans="2:18" x14ac:dyDescent="0.25">
      <c r="B816" s="48" t="str">
        <f>IF(F816&lt;&gt;"",1+MAX($B$22:B815),"")</f>
        <v/>
      </c>
      <c r="C816" s="119"/>
      <c r="D816" s="51" t="s">
        <v>257</v>
      </c>
      <c r="E816" s="23"/>
      <c r="F816" s="39"/>
      <c r="G816" s="17"/>
      <c r="H816" s="17">
        <f t="shared" si="152"/>
        <v>0</v>
      </c>
      <c r="I816" s="17">
        <f t="shared" si="153"/>
        <v>0</v>
      </c>
      <c r="J816" s="15"/>
      <c r="K816" s="10">
        <f t="shared" si="154"/>
        <v>0</v>
      </c>
      <c r="L816" s="10"/>
      <c r="M816" s="17"/>
      <c r="N816" s="17">
        <f t="shared" si="155"/>
        <v>0</v>
      </c>
      <c r="O816" s="17">
        <f t="shared" si="156"/>
        <v>0</v>
      </c>
      <c r="P816" s="17">
        <f t="shared" si="157"/>
        <v>0</v>
      </c>
      <c r="Q816" s="17">
        <f t="shared" si="158"/>
        <v>0</v>
      </c>
      <c r="R816" s="49"/>
    </row>
    <row r="817" spans="2:18" ht="69" x14ac:dyDescent="0.25">
      <c r="B817" s="48">
        <f>IF(F817&lt;&gt;"",1+MAX($B$22:B816),"")</f>
        <v>506</v>
      </c>
      <c r="C817" s="119"/>
      <c r="D817" s="8" t="s">
        <v>258</v>
      </c>
      <c r="E817" s="23" t="s">
        <v>107</v>
      </c>
      <c r="F817" s="39">
        <v>24</v>
      </c>
      <c r="G817" s="17">
        <v>16.5</v>
      </c>
      <c r="H817" s="17">
        <f t="shared" si="152"/>
        <v>15.922499999999999</v>
      </c>
      <c r="I817" s="17">
        <f t="shared" si="153"/>
        <v>382.14</v>
      </c>
      <c r="J817" s="15">
        <v>0.42599999999999999</v>
      </c>
      <c r="K817" s="10">
        <f t="shared" si="154"/>
        <v>10.224</v>
      </c>
      <c r="L817" s="88" t="s">
        <v>777</v>
      </c>
      <c r="M817" s="89">
        <v>66.59</v>
      </c>
      <c r="N817" s="17">
        <f t="shared" si="155"/>
        <v>91.761020000000002</v>
      </c>
      <c r="O817" s="17">
        <f t="shared" si="156"/>
        <v>39.090194519999997</v>
      </c>
      <c r="P817" s="17">
        <f t="shared" si="157"/>
        <v>938.16466847999993</v>
      </c>
      <c r="Q817" s="17">
        <f t="shared" si="158"/>
        <v>1320.3046684799999</v>
      </c>
      <c r="R817" s="49"/>
    </row>
    <row r="818" spans="2:18" ht="69" x14ac:dyDescent="0.25">
      <c r="B818" s="48">
        <f>IF(F818&lt;&gt;"",1+MAX($B$22:B817),"")</f>
        <v>507</v>
      </c>
      <c r="C818" s="119"/>
      <c r="D818" s="8" t="s">
        <v>259</v>
      </c>
      <c r="E818" s="23" t="s">
        <v>107</v>
      </c>
      <c r="F818" s="39">
        <v>6</v>
      </c>
      <c r="G818" s="17">
        <v>22.5</v>
      </c>
      <c r="H818" s="17">
        <f t="shared" si="152"/>
        <v>21.712499999999999</v>
      </c>
      <c r="I818" s="17">
        <f t="shared" si="153"/>
        <v>130.27499999999998</v>
      </c>
      <c r="J818" s="15">
        <v>0.42599999999999999</v>
      </c>
      <c r="K818" s="10">
        <f t="shared" si="154"/>
        <v>2.556</v>
      </c>
      <c r="L818" s="88" t="s">
        <v>777</v>
      </c>
      <c r="M818" s="89">
        <v>66.59</v>
      </c>
      <c r="N818" s="17">
        <f t="shared" si="155"/>
        <v>91.761020000000002</v>
      </c>
      <c r="O818" s="17">
        <f t="shared" si="156"/>
        <v>39.090194519999997</v>
      </c>
      <c r="P818" s="17">
        <f t="shared" si="157"/>
        <v>234.54116711999998</v>
      </c>
      <c r="Q818" s="17">
        <f t="shared" si="158"/>
        <v>364.81616711999993</v>
      </c>
      <c r="R818" s="49"/>
    </row>
    <row r="819" spans="2:18" x14ac:dyDescent="0.25">
      <c r="B819" s="48" t="str">
        <f>IF(F819&lt;&gt;"",1+MAX($B$22:B818),"")</f>
        <v/>
      </c>
      <c r="C819" s="52"/>
      <c r="D819" s="8"/>
      <c r="E819" s="23"/>
      <c r="F819" s="39"/>
      <c r="G819" s="17"/>
      <c r="H819" s="17">
        <f t="shared" si="152"/>
        <v>0</v>
      </c>
      <c r="I819" s="17">
        <f t="shared" si="153"/>
        <v>0</v>
      </c>
      <c r="J819" s="15"/>
      <c r="K819" s="10">
        <f t="shared" si="154"/>
        <v>0</v>
      </c>
      <c r="L819" s="10"/>
      <c r="M819" s="17"/>
      <c r="N819" s="17">
        <f t="shared" si="155"/>
        <v>0</v>
      </c>
      <c r="O819" s="17">
        <f t="shared" si="156"/>
        <v>0</v>
      </c>
      <c r="P819" s="17">
        <f t="shared" si="157"/>
        <v>0</v>
      </c>
      <c r="Q819" s="17">
        <f t="shared" si="158"/>
        <v>0</v>
      </c>
      <c r="R819" s="49"/>
    </row>
    <row r="820" spans="2:18" x14ac:dyDescent="0.25">
      <c r="B820" s="65" t="str">
        <f>IF(F820&lt;&gt;"",1+MAX($B$22:B819),"")</f>
        <v/>
      </c>
      <c r="C820" s="66"/>
      <c r="D820" s="67" t="s">
        <v>260</v>
      </c>
      <c r="E820" s="23"/>
      <c r="F820" s="39"/>
      <c r="G820" s="17"/>
      <c r="H820" s="17">
        <f t="shared" si="152"/>
        <v>0</v>
      </c>
      <c r="I820" s="17">
        <f t="shared" si="153"/>
        <v>0</v>
      </c>
      <c r="J820" s="15"/>
      <c r="K820" s="10">
        <f t="shared" si="154"/>
        <v>0</v>
      </c>
      <c r="L820" s="10"/>
      <c r="M820" s="17"/>
      <c r="N820" s="17">
        <f t="shared" si="155"/>
        <v>0</v>
      </c>
      <c r="O820" s="17">
        <f t="shared" si="156"/>
        <v>0</v>
      </c>
      <c r="P820" s="17">
        <f t="shared" si="157"/>
        <v>0</v>
      </c>
      <c r="Q820" s="17">
        <f t="shared" si="158"/>
        <v>0</v>
      </c>
      <c r="R820" s="49"/>
    </row>
    <row r="821" spans="2:18" x14ac:dyDescent="0.25">
      <c r="B821" s="48" t="str">
        <f>IF(F821&lt;&gt;"",1+MAX($B$22:B820),"")</f>
        <v/>
      </c>
      <c r="C821" s="52"/>
      <c r="D821" s="8"/>
      <c r="E821" s="23"/>
      <c r="F821" s="39"/>
      <c r="G821" s="17"/>
      <c r="H821" s="17">
        <f t="shared" si="152"/>
        <v>0</v>
      </c>
      <c r="I821" s="17">
        <f t="shared" si="153"/>
        <v>0</v>
      </c>
      <c r="J821" s="15"/>
      <c r="K821" s="10">
        <f t="shared" si="154"/>
        <v>0</v>
      </c>
      <c r="L821" s="10"/>
      <c r="M821" s="17"/>
      <c r="N821" s="17">
        <f t="shared" si="155"/>
        <v>0</v>
      </c>
      <c r="O821" s="17">
        <f t="shared" si="156"/>
        <v>0</v>
      </c>
      <c r="P821" s="17">
        <f t="shared" si="157"/>
        <v>0</v>
      </c>
      <c r="Q821" s="17">
        <f t="shared" si="158"/>
        <v>0</v>
      </c>
      <c r="R821" s="49"/>
    </row>
    <row r="822" spans="2:18" x14ac:dyDescent="0.25">
      <c r="B822" s="48" t="str">
        <f>IF(F822&lt;&gt;"",1+MAX($B$22:B821),"")</f>
        <v/>
      </c>
      <c r="C822" s="119" t="s">
        <v>287</v>
      </c>
      <c r="D822" s="51" t="s">
        <v>261</v>
      </c>
      <c r="E822" s="23"/>
      <c r="F822" s="39"/>
      <c r="G822" s="17"/>
      <c r="H822" s="17">
        <f t="shared" si="152"/>
        <v>0</v>
      </c>
      <c r="I822" s="17">
        <f t="shared" si="153"/>
        <v>0</v>
      </c>
      <c r="J822" s="15"/>
      <c r="K822" s="10">
        <f t="shared" si="154"/>
        <v>0</v>
      </c>
      <c r="L822" s="10"/>
      <c r="M822" s="17"/>
      <c r="N822" s="17">
        <f t="shared" si="155"/>
        <v>0</v>
      </c>
      <c r="O822" s="17">
        <f t="shared" si="156"/>
        <v>0</v>
      </c>
      <c r="P822" s="17">
        <f t="shared" si="157"/>
        <v>0</v>
      </c>
      <c r="Q822" s="17">
        <f t="shared" si="158"/>
        <v>0</v>
      </c>
      <c r="R822" s="49"/>
    </row>
    <row r="823" spans="2:18" x14ac:dyDescent="0.25">
      <c r="B823" s="48">
        <f>IF(F823&lt;&gt;"",1+MAX($B$22:B822),"")</f>
        <v>508</v>
      </c>
      <c r="C823" s="119"/>
      <c r="D823" s="8" t="s">
        <v>262</v>
      </c>
      <c r="E823" s="23" t="s">
        <v>87</v>
      </c>
      <c r="F823" s="39">
        <v>678</v>
      </c>
      <c r="G823" s="17">
        <v>1.25</v>
      </c>
      <c r="H823" s="17">
        <f t="shared" si="152"/>
        <v>1.20625</v>
      </c>
      <c r="I823" s="17">
        <f t="shared" si="153"/>
        <v>817.83749999999998</v>
      </c>
      <c r="J823" s="15">
        <v>4.2000000000000003E-2</v>
      </c>
      <c r="K823" s="10">
        <f t="shared" si="154"/>
        <v>28.476000000000003</v>
      </c>
      <c r="L823" s="88" t="s">
        <v>772</v>
      </c>
      <c r="M823" s="89">
        <v>42.1</v>
      </c>
      <c r="N823" s="17">
        <f t="shared" si="155"/>
        <v>58.013799999999996</v>
      </c>
      <c r="O823" s="17">
        <f t="shared" si="156"/>
        <v>2.4365796</v>
      </c>
      <c r="P823" s="17">
        <f t="shared" si="157"/>
        <v>1652.0009688</v>
      </c>
      <c r="Q823" s="17">
        <f t="shared" si="158"/>
        <v>2469.8384688000001</v>
      </c>
      <c r="R823" s="49"/>
    </row>
    <row r="824" spans="2:18" x14ac:dyDescent="0.25">
      <c r="B824" s="48" t="str">
        <f>IF(F824&lt;&gt;"",1+MAX($B$22:B823),"")</f>
        <v/>
      </c>
      <c r="C824" s="119"/>
      <c r="D824" s="8"/>
      <c r="E824" s="23"/>
      <c r="F824" s="39"/>
      <c r="G824" s="17"/>
      <c r="H824" s="17">
        <f t="shared" si="152"/>
        <v>0</v>
      </c>
      <c r="I824" s="17">
        <f t="shared" si="153"/>
        <v>0</v>
      </c>
      <c r="J824" s="15"/>
      <c r="K824" s="10">
        <f t="shared" si="154"/>
        <v>0</v>
      </c>
      <c r="L824" s="10"/>
      <c r="M824" s="17"/>
      <c r="N824" s="17">
        <f t="shared" si="155"/>
        <v>0</v>
      </c>
      <c r="O824" s="17">
        <f t="shared" si="156"/>
        <v>0</v>
      </c>
      <c r="P824" s="17">
        <f t="shared" si="157"/>
        <v>0</v>
      </c>
      <c r="Q824" s="17">
        <f t="shared" si="158"/>
        <v>0</v>
      </c>
      <c r="R824" s="49"/>
    </row>
    <row r="825" spans="2:18" x14ac:dyDescent="0.25">
      <c r="B825" s="48" t="str">
        <f>IF(F825&lt;&gt;"",1+MAX($B$22:B824),"")</f>
        <v/>
      </c>
      <c r="C825" s="119"/>
      <c r="D825" s="51" t="s">
        <v>263</v>
      </c>
      <c r="E825" s="23"/>
      <c r="F825" s="39"/>
      <c r="G825" s="17"/>
      <c r="H825" s="17">
        <f t="shared" si="152"/>
        <v>0</v>
      </c>
      <c r="I825" s="17">
        <f t="shared" si="153"/>
        <v>0</v>
      </c>
      <c r="J825" s="15"/>
      <c r="K825" s="10">
        <f t="shared" si="154"/>
        <v>0</v>
      </c>
      <c r="L825" s="10"/>
      <c r="M825" s="17"/>
      <c r="N825" s="17">
        <f t="shared" si="155"/>
        <v>0</v>
      </c>
      <c r="O825" s="17">
        <f t="shared" si="156"/>
        <v>0</v>
      </c>
      <c r="P825" s="17">
        <f t="shared" si="157"/>
        <v>0</v>
      </c>
      <c r="Q825" s="17">
        <f t="shared" si="158"/>
        <v>0</v>
      </c>
      <c r="R825" s="49"/>
    </row>
    <row r="826" spans="2:18" ht="27.6" x14ac:dyDescent="0.25">
      <c r="B826" s="48">
        <f>IF(F826&lt;&gt;"",1+MAX($B$22:B825),"")</f>
        <v>509</v>
      </c>
      <c r="C826" s="119"/>
      <c r="D826" s="8" t="s">
        <v>264</v>
      </c>
      <c r="E826" s="23" t="s">
        <v>94</v>
      </c>
      <c r="F826" s="39">
        <v>413</v>
      </c>
      <c r="G826" s="17">
        <v>3.69</v>
      </c>
      <c r="H826" s="17">
        <f t="shared" si="152"/>
        <v>3.5608499999999998</v>
      </c>
      <c r="I826" s="17">
        <f t="shared" si="153"/>
        <v>1470.63105</v>
      </c>
      <c r="J826" s="15">
        <v>3.6999999999999998E-2</v>
      </c>
      <c r="K826" s="10">
        <f t="shared" si="154"/>
        <v>15.280999999999999</v>
      </c>
      <c r="L826" s="88" t="s">
        <v>734</v>
      </c>
      <c r="M826" s="89">
        <v>54.23</v>
      </c>
      <c r="N826" s="17">
        <f t="shared" si="155"/>
        <v>74.728939999999994</v>
      </c>
      <c r="O826" s="17">
        <f t="shared" si="156"/>
        <v>2.7649707799999996</v>
      </c>
      <c r="P826" s="17">
        <f t="shared" si="157"/>
        <v>1141.9329321399998</v>
      </c>
      <c r="Q826" s="17">
        <f t="shared" si="158"/>
        <v>2612.56398214</v>
      </c>
      <c r="R826" s="49"/>
    </row>
    <row r="827" spans="2:18" x14ac:dyDescent="0.25">
      <c r="B827" s="48" t="str">
        <f>IF(F827&lt;&gt;"",1+MAX($B$22:B826),"")</f>
        <v/>
      </c>
      <c r="C827" s="119"/>
      <c r="D827" s="8"/>
      <c r="E827" s="23"/>
      <c r="F827" s="39"/>
      <c r="G827" s="17"/>
      <c r="H827" s="17">
        <f t="shared" si="152"/>
        <v>0</v>
      </c>
      <c r="I827" s="17">
        <f t="shared" si="153"/>
        <v>0</v>
      </c>
      <c r="J827" s="15"/>
      <c r="K827" s="10">
        <f t="shared" si="154"/>
        <v>0</v>
      </c>
      <c r="L827" s="10"/>
      <c r="M827" s="17"/>
      <c r="N827" s="17">
        <f t="shared" si="155"/>
        <v>0</v>
      </c>
      <c r="O827" s="17">
        <f t="shared" si="156"/>
        <v>0</v>
      </c>
      <c r="P827" s="17">
        <f t="shared" si="157"/>
        <v>0</v>
      </c>
      <c r="Q827" s="17">
        <f t="shared" si="158"/>
        <v>0</v>
      </c>
      <c r="R827" s="49"/>
    </row>
    <row r="828" spans="2:18" x14ac:dyDescent="0.25">
      <c r="B828" s="48" t="str">
        <f>IF(F828&lt;&gt;"",1+MAX($B$22:B827),"")</f>
        <v/>
      </c>
      <c r="C828" s="119"/>
      <c r="D828" s="51" t="s">
        <v>265</v>
      </c>
      <c r="E828" s="23"/>
      <c r="F828" s="39"/>
      <c r="G828" s="17"/>
      <c r="H828" s="17">
        <f t="shared" si="152"/>
        <v>0</v>
      </c>
      <c r="I828" s="17">
        <f t="shared" si="153"/>
        <v>0</v>
      </c>
      <c r="J828" s="15"/>
      <c r="K828" s="10">
        <f t="shared" si="154"/>
        <v>0</v>
      </c>
      <c r="L828" s="10"/>
      <c r="M828" s="17"/>
      <c r="N828" s="17">
        <f t="shared" si="155"/>
        <v>0</v>
      </c>
      <c r="O828" s="17">
        <f t="shared" si="156"/>
        <v>0</v>
      </c>
      <c r="P828" s="17">
        <f t="shared" si="157"/>
        <v>0</v>
      </c>
      <c r="Q828" s="17">
        <f t="shared" si="158"/>
        <v>0</v>
      </c>
      <c r="R828" s="49"/>
    </row>
    <row r="829" spans="2:18" ht="27.6" x14ac:dyDescent="0.25">
      <c r="B829" s="48">
        <f>IF(F829&lt;&gt;"",1+MAX($B$22:B828),"")</f>
        <v>510</v>
      </c>
      <c r="C829" s="119"/>
      <c r="D829" s="8" t="s">
        <v>266</v>
      </c>
      <c r="E829" s="23" t="s">
        <v>87</v>
      </c>
      <c r="F829" s="39">
        <v>155</v>
      </c>
      <c r="G829" s="17">
        <v>1.2</v>
      </c>
      <c r="H829" s="17">
        <f t="shared" si="152"/>
        <v>1.1579999999999999</v>
      </c>
      <c r="I829" s="17">
        <f t="shared" si="153"/>
        <v>179.48999999999998</v>
      </c>
      <c r="J829" s="15">
        <v>1.7999999999999999E-2</v>
      </c>
      <c r="K829" s="10">
        <f t="shared" si="154"/>
        <v>2.7899999999999996</v>
      </c>
      <c r="L829" s="88" t="s">
        <v>778</v>
      </c>
      <c r="M829" s="89">
        <v>42.77</v>
      </c>
      <c r="N829" s="17">
        <f t="shared" si="155"/>
        <v>58.937060000000002</v>
      </c>
      <c r="O829" s="17">
        <f t="shared" si="156"/>
        <v>1.06086708</v>
      </c>
      <c r="P829" s="17">
        <f t="shared" si="157"/>
        <v>164.43439739999999</v>
      </c>
      <c r="Q829" s="17">
        <f t="shared" si="158"/>
        <v>343.92439739999998</v>
      </c>
      <c r="R829" s="49"/>
    </row>
    <row r="830" spans="2:18" x14ac:dyDescent="0.25">
      <c r="B830" s="48" t="str">
        <f>IF(F830&lt;&gt;"",1+MAX($B$22:B829),"")</f>
        <v/>
      </c>
      <c r="C830" s="119"/>
      <c r="D830" s="8"/>
      <c r="E830" s="23"/>
      <c r="F830" s="39"/>
      <c r="G830" s="17"/>
      <c r="H830" s="17">
        <f t="shared" si="152"/>
        <v>0</v>
      </c>
      <c r="I830" s="17">
        <f t="shared" si="153"/>
        <v>0</v>
      </c>
      <c r="J830" s="15"/>
      <c r="K830" s="10">
        <f t="shared" si="154"/>
        <v>0</v>
      </c>
      <c r="L830" s="10"/>
      <c r="M830" s="17"/>
      <c r="N830" s="17">
        <f t="shared" si="155"/>
        <v>0</v>
      </c>
      <c r="O830" s="17">
        <f t="shared" si="156"/>
        <v>0</v>
      </c>
      <c r="P830" s="17">
        <f t="shared" si="157"/>
        <v>0</v>
      </c>
      <c r="Q830" s="17">
        <f t="shared" si="158"/>
        <v>0</v>
      </c>
      <c r="R830" s="49"/>
    </row>
    <row r="831" spans="2:18" x14ac:dyDescent="0.25">
      <c r="B831" s="48" t="str">
        <f>IF(F831&lt;&gt;"",1+MAX($B$22:B830),"")</f>
        <v/>
      </c>
      <c r="C831" s="119"/>
      <c r="D831" s="51" t="s">
        <v>267</v>
      </c>
      <c r="E831" s="23"/>
      <c r="F831" s="39"/>
      <c r="G831" s="17"/>
      <c r="H831" s="17">
        <f t="shared" si="152"/>
        <v>0</v>
      </c>
      <c r="I831" s="17">
        <f t="shared" si="153"/>
        <v>0</v>
      </c>
      <c r="J831" s="15"/>
      <c r="K831" s="10">
        <f t="shared" si="154"/>
        <v>0</v>
      </c>
      <c r="L831" s="10"/>
      <c r="M831" s="17"/>
      <c r="N831" s="17">
        <f t="shared" si="155"/>
        <v>0</v>
      </c>
      <c r="O831" s="17">
        <f t="shared" si="156"/>
        <v>0</v>
      </c>
      <c r="P831" s="17">
        <f t="shared" si="157"/>
        <v>0</v>
      </c>
      <c r="Q831" s="17">
        <f t="shared" si="158"/>
        <v>0</v>
      </c>
      <c r="R831" s="49"/>
    </row>
    <row r="832" spans="2:18" ht="55.2" x14ac:dyDescent="0.25">
      <c r="B832" s="48">
        <f>IF(F832&lt;&gt;"",1+MAX($B$22:B831),"")</f>
        <v>511</v>
      </c>
      <c r="C832" s="119"/>
      <c r="D832" s="8" t="s">
        <v>268</v>
      </c>
      <c r="E832" s="23" t="s">
        <v>107</v>
      </c>
      <c r="F832" s="39">
        <v>2</v>
      </c>
      <c r="G832" s="17">
        <v>49</v>
      </c>
      <c r="H832" s="17">
        <f t="shared" si="152"/>
        <v>47.284999999999997</v>
      </c>
      <c r="I832" s="17">
        <f t="shared" si="153"/>
        <v>94.57</v>
      </c>
      <c r="J832" s="15">
        <v>1</v>
      </c>
      <c r="K832" s="10">
        <f t="shared" si="154"/>
        <v>2</v>
      </c>
      <c r="L832" s="10" t="s">
        <v>779</v>
      </c>
      <c r="M832" s="17">
        <v>53.13</v>
      </c>
      <c r="N832" s="17">
        <f t="shared" si="155"/>
        <v>73.213139999999996</v>
      </c>
      <c r="O832" s="17">
        <f t="shared" si="156"/>
        <v>73.213139999999996</v>
      </c>
      <c r="P832" s="17">
        <f t="shared" si="157"/>
        <v>146.42627999999999</v>
      </c>
      <c r="Q832" s="17">
        <f t="shared" si="158"/>
        <v>240.99627999999998</v>
      </c>
      <c r="R832" s="49"/>
    </row>
    <row r="833" spans="2:36" x14ac:dyDescent="0.25">
      <c r="B833" s="48" t="str">
        <f>IF(F833&lt;&gt;"",1+MAX($B$22:B832),"")</f>
        <v/>
      </c>
      <c r="C833" s="52"/>
      <c r="D833" s="8"/>
      <c r="E833" s="23"/>
      <c r="F833" s="39"/>
      <c r="G833" s="17"/>
      <c r="H833" s="17">
        <f t="shared" si="152"/>
        <v>0</v>
      </c>
      <c r="I833" s="17">
        <f t="shared" si="153"/>
        <v>0</v>
      </c>
      <c r="J833" s="15"/>
      <c r="K833" s="10">
        <f t="shared" si="154"/>
        <v>0</v>
      </c>
      <c r="L833" s="10"/>
      <c r="M833" s="17"/>
      <c r="N833" s="17">
        <f t="shared" si="155"/>
        <v>0</v>
      </c>
      <c r="O833" s="17">
        <f t="shared" si="156"/>
        <v>0</v>
      </c>
      <c r="P833" s="17">
        <f t="shared" si="157"/>
        <v>0</v>
      </c>
      <c r="Q833" s="17">
        <f t="shared" si="158"/>
        <v>0</v>
      </c>
      <c r="R833" s="49"/>
    </row>
    <row r="834" spans="2:36" s="12" customFormat="1" ht="12.75" customHeight="1" x14ac:dyDescent="0.25">
      <c r="B834" s="13" t="str">
        <f>IF(F834&lt;&gt;"",1+MAX($B$22:B833),"")</f>
        <v/>
      </c>
      <c r="C834" s="13" t="s">
        <v>66</v>
      </c>
      <c r="D834" s="6" t="s">
        <v>29</v>
      </c>
      <c r="E834" s="124" t="s">
        <v>72</v>
      </c>
      <c r="F834" s="124"/>
      <c r="G834" s="124"/>
      <c r="H834" s="53">
        <f>SUM(I835:I855)</f>
        <v>42344.205361111104</v>
      </c>
      <c r="I834" s="7">
        <f t="shared" si="153"/>
        <v>0</v>
      </c>
      <c r="J834" s="7"/>
      <c r="K834" s="123" t="s">
        <v>73</v>
      </c>
      <c r="L834" s="123"/>
      <c r="M834" s="123"/>
      <c r="N834" s="123"/>
      <c r="O834" s="53">
        <f>SUM(P835:P855)</f>
        <v>45323.531138816666</v>
      </c>
      <c r="P834" s="7">
        <f t="shared" si="157"/>
        <v>0</v>
      </c>
      <c r="Q834" s="47">
        <f>SUM(Q835:Q855)</f>
        <v>87667.736499927763</v>
      </c>
      <c r="R834" s="47">
        <f>(Q834)+(H834*$Q$8)+(O834*$Q$9)+(Q834*$Q$10)+($Q$11*((Q834)+(H834*$Q$8)+(O834*$Q$9)+(Q834*$Q$10)))+(Q834*$Q$12)</f>
        <v>123646.32027031409</v>
      </c>
      <c r="T834" s="11"/>
      <c r="U834" s="11"/>
      <c r="V834" s="11"/>
      <c r="W834" s="11"/>
      <c r="X834" s="11"/>
      <c r="Y834" s="11"/>
      <c r="Z834" s="11"/>
      <c r="AA834" s="11"/>
      <c r="AB834" s="11"/>
      <c r="AC834" s="11"/>
      <c r="AD834" s="11"/>
      <c r="AE834" s="11"/>
      <c r="AF834" s="11"/>
      <c r="AG834" s="11"/>
      <c r="AH834" s="11"/>
      <c r="AI834" s="11"/>
      <c r="AJ834" s="11"/>
    </row>
    <row r="835" spans="2:36" x14ac:dyDescent="0.25">
      <c r="B835" s="48" t="str">
        <f>IF(F835&lt;&gt;"",1+MAX($B$22:B834),"")</f>
        <v/>
      </c>
      <c r="C835" s="52"/>
      <c r="D835" s="8"/>
      <c r="E835" s="23"/>
      <c r="F835" s="39"/>
      <c r="G835" s="17"/>
      <c r="H835" s="17">
        <f t="shared" ref="H835:H856" si="159">G835*$T$2</f>
        <v>0</v>
      </c>
      <c r="I835" s="17">
        <f t="shared" si="153"/>
        <v>0</v>
      </c>
      <c r="J835" s="15"/>
      <c r="K835" s="10">
        <f t="shared" ref="K835:K856" si="160">F835*J835</f>
        <v>0</v>
      </c>
      <c r="L835" s="10"/>
      <c r="M835" s="17"/>
      <c r="N835" s="17">
        <f t="shared" ref="N835:N856" si="161">M835*$U$2</f>
        <v>0</v>
      </c>
      <c r="O835" s="17">
        <f t="shared" ref="O835:O856" si="162">J835*N835</f>
        <v>0</v>
      </c>
      <c r="P835" s="17">
        <f t="shared" si="157"/>
        <v>0</v>
      </c>
      <c r="Q835" s="17">
        <f t="shared" ref="Q835:Q856" si="163">I835+P835</f>
        <v>0</v>
      </c>
      <c r="R835" s="49"/>
      <c r="S835" s="12"/>
    </row>
    <row r="836" spans="2:36" x14ac:dyDescent="0.25">
      <c r="B836" s="65" t="str">
        <f>IF(F836&lt;&gt;"",1+MAX($B$22:B835),"")</f>
        <v/>
      </c>
      <c r="C836" s="66"/>
      <c r="D836" s="67" t="s">
        <v>270</v>
      </c>
      <c r="E836" s="23"/>
      <c r="F836" s="39"/>
      <c r="G836" s="17"/>
      <c r="H836" s="17">
        <f t="shared" si="159"/>
        <v>0</v>
      </c>
      <c r="I836" s="17">
        <f t="shared" si="153"/>
        <v>0</v>
      </c>
      <c r="J836" s="15"/>
      <c r="K836" s="10">
        <f t="shared" si="160"/>
        <v>0</v>
      </c>
      <c r="L836" s="10"/>
      <c r="M836" s="17"/>
      <c r="N836" s="17">
        <f t="shared" si="161"/>
        <v>0</v>
      </c>
      <c r="O836" s="17">
        <f t="shared" si="162"/>
        <v>0</v>
      </c>
      <c r="P836" s="17">
        <f t="shared" si="157"/>
        <v>0</v>
      </c>
      <c r="Q836" s="17">
        <f t="shared" si="163"/>
        <v>0</v>
      </c>
      <c r="R836" s="49"/>
    </row>
    <row r="837" spans="2:36" x14ac:dyDescent="0.25">
      <c r="B837" s="48">
        <f>IF(F837&lt;&gt;"",1+MAX($B$22:B836),"")</f>
        <v>512</v>
      </c>
      <c r="C837" s="119" t="s">
        <v>286</v>
      </c>
      <c r="D837" s="8" t="s">
        <v>269</v>
      </c>
      <c r="E837" s="23" t="s">
        <v>94</v>
      </c>
      <c r="F837" s="39">
        <v>22</v>
      </c>
      <c r="G837" s="91">
        <v>13.7</v>
      </c>
      <c r="H837" s="91">
        <f t="shared" si="159"/>
        <v>13.220499999999999</v>
      </c>
      <c r="I837" s="91">
        <f t="shared" si="153"/>
        <v>290.851</v>
      </c>
      <c r="J837" s="92">
        <v>0.16</v>
      </c>
      <c r="K837" s="90">
        <f t="shared" si="160"/>
        <v>3.52</v>
      </c>
      <c r="L837" s="10" t="s">
        <v>762</v>
      </c>
      <c r="M837" s="17">
        <v>61.3</v>
      </c>
      <c r="N837" s="17">
        <f t="shared" si="161"/>
        <v>84.471399999999988</v>
      </c>
      <c r="O837" s="17">
        <f t="shared" si="162"/>
        <v>13.515423999999998</v>
      </c>
      <c r="P837" s="17">
        <f t="shared" si="157"/>
        <v>297.33932799999997</v>
      </c>
      <c r="Q837" s="17">
        <f t="shared" si="163"/>
        <v>588.19032799999991</v>
      </c>
      <c r="R837" s="49"/>
    </row>
    <row r="838" spans="2:36" x14ac:dyDescent="0.25">
      <c r="B838" s="48">
        <f>IF(F838&lt;&gt;"",1+MAX($B$22:B837),"")</f>
        <v>513</v>
      </c>
      <c r="C838" s="119"/>
      <c r="D838" s="8" t="s">
        <v>271</v>
      </c>
      <c r="E838" s="23" t="s">
        <v>94</v>
      </c>
      <c r="F838" s="39">
        <v>31</v>
      </c>
      <c r="G838" s="17">
        <v>51</v>
      </c>
      <c r="H838" s="17">
        <f t="shared" si="159"/>
        <v>49.214999999999996</v>
      </c>
      <c r="I838" s="17">
        <f t="shared" si="153"/>
        <v>1525.665</v>
      </c>
      <c r="J838" s="15">
        <v>0.25</v>
      </c>
      <c r="K838" s="10">
        <f t="shared" si="160"/>
        <v>7.75</v>
      </c>
      <c r="L838" s="88" t="s">
        <v>759</v>
      </c>
      <c r="M838" s="17">
        <v>62.99</v>
      </c>
      <c r="N838" s="17">
        <f t="shared" si="161"/>
        <v>86.800219999999996</v>
      </c>
      <c r="O838" s="17">
        <f t="shared" si="162"/>
        <v>21.700054999999999</v>
      </c>
      <c r="P838" s="17">
        <f t="shared" si="157"/>
        <v>672.70170499999995</v>
      </c>
      <c r="Q838" s="17">
        <f t="shared" si="163"/>
        <v>2198.3667049999999</v>
      </c>
      <c r="R838" s="49"/>
      <c r="S838" s="12"/>
    </row>
    <row r="839" spans="2:36" x14ac:dyDescent="0.25">
      <c r="B839" s="48">
        <f>IF(F839&lt;&gt;"",1+MAX($B$22:B838),"")</f>
        <v>514</v>
      </c>
      <c r="C839" s="119"/>
      <c r="D839" s="8" t="s">
        <v>272</v>
      </c>
      <c r="E839" s="23" t="s">
        <v>94</v>
      </c>
      <c r="F839" s="39">
        <v>55</v>
      </c>
      <c r="G839" s="17">
        <v>20.5</v>
      </c>
      <c r="H839" s="17">
        <f t="shared" si="159"/>
        <v>19.782499999999999</v>
      </c>
      <c r="I839" s="17">
        <f t="shared" si="153"/>
        <v>1088.0374999999999</v>
      </c>
      <c r="J839" s="15">
        <v>0.61206896551724133</v>
      </c>
      <c r="K839" s="10">
        <f t="shared" si="160"/>
        <v>33.66379310344827</v>
      </c>
      <c r="L839" s="88" t="s">
        <v>752</v>
      </c>
      <c r="M839" s="89">
        <v>58</v>
      </c>
      <c r="N839" s="17">
        <f t="shared" si="161"/>
        <v>79.923999999999992</v>
      </c>
      <c r="O839" s="17">
        <f t="shared" si="162"/>
        <v>48.91899999999999</v>
      </c>
      <c r="P839" s="17">
        <f t="shared" si="157"/>
        <v>2690.5449999999996</v>
      </c>
      <c r="Q839" s="17">
        <f t="shared" si="163"/>
        <v>3778.5824999999995</v>
      </c>
      <c r="R839" s="49"/>
      <c r="S839" s="12"/>
    </row>
    <row r="840" spans="2:36" x14ac:dyDescent="0.25">
      <c r="B840" s="48">
        <f>IF(F840&lt;&gt;"",1+MAX($B$22:B839),"")</f>
        <v>515</v>
      </c>
      <c r="C840" s="119"/>
      <c r="D840" s="8" t="s">
        <v>273</v>
      </c>
      <c r="E840" s="23" t="s">
        <v>94</v>
      </c>
      <c r="F840" s="39">
        <v>201</v>
      </c>
      <c r="G840" s="17">
        <v>30</v>
      </c>
      <c r="H840" s="17">
        <f t="shared" si="159"/>
        <v>28.95</v>
      </c>
      <c r="I840" s="17">
        <f t="shared" si="153"/>
        <v>5818.95</v>
      </c>
      <c r="J840" s="15">
        <v>0.26751936588002162</v>
      </c>
      <c r="K840" s="10">
        <f t="shared" si="160"/>
        <v>53.771392541884346</v>
      </c>
      <c r="L840" s="88" t="s">
        <v>780</v>
      </c>
      <c r="M840" s="89">
        <v>55.51</v>
      </c>
      <c r="N840" s="17">
        <f t="shared" si="161"/>
        <v>76.492779999999996</v>
      </c>
      <c r="O840" s="17">
        <f t="shared" si="162"/>
        <v>20.4633</v>
      </c>
      <c r="P840" s="17">
        <f t="shared" si="157"/>
        <v>4113.1233000000002</v>
      </c>
      <c r="Q840" s="17">
        <f t="shared" si="163"/>
        <v>9932.0733</v>
      </c>
      <c r="R840" s="49"/>
      <c r="S840" s="12"/>
    </row>
    <row r="841" spans="2:36" x14ac:dyDescent="0.25">
      <c r="B841" s="48">
        <f>IF(F841&lt;&gt;"",1+MAX($B$22:B840),"")</f>
        <v>516</v>
      </c>
      <c r="C841" s="119"/>
      <c r="D841" s="8" t="s">
        <v>279</v>
      </c>
      <c r="E841" s="23" t="s">
        <v>94</v>
      </c>
      <c r="F841" s="39">
        <v>41</v>
      </c>
      <c r="G841" s="17">
        <v>8.5500000000000007</v>
      </c>
      <c r="H841" s="17">
        <f t="shared" si="159"/>
        <v>8.25075</v>
      </c>
      <c r="I841" s="17">
        <f t="shared" ref="I841:I856" si="164">F841*H841</f>
        <v>338.28075000000001</v>
      </c>
      <c r="J841" s="15">
        <v>0.28783382789317513</v>
      </c>
      <c r="K841" s="10">
        <f t="shared" si="160"/>
        <v>11.801186943620181</v>
      </c>
      <c r="L841" s="88" t="s">
        <v>758</v>
      </c>
      <c r="M841" s="89">
        <v>50.55</v>
      </c>
      <c r="N841" s="17">
        <f t="shared" si="161"/>
        <v>69.657899999999984</v>
      </c>
      <c r="O841" s="17">
        <f t="shared" si="162"/>
        <v>20.049900000000001</v>
      </c>
      <c r="P841" s="17">
        <f t="shared" ref="P841:P856" si="165">F841*O841</f>
        <v>822.04590000000007</v>
      </c>
      <c r="Q841" s="17">
        <f t="shared" si="163"/>
        <v>1160.32665</v>
      </c>
      <c r="R841" s="49"/>
      <c r="S841" s="12"/>
    </row>
    <row r="842" spans="2:36" x14ac:dyDescent="0.25">
      <c r="B842" s="48" t="str">
        <f>IF(F842&lt;&gt;"",1+MAX($B$22:B841),"")</f>
        <v/>
      </c>
      <c r="C842" s="52"/>
      <c r="D842" s="8"/>
      <c r="E842" s="23"/>
      <c r="F842" s="39"/>
      <c r="G842" s="17"/>
      <c r="H842" s="17">
        <f t="shared" si="159"/>
        <v>0</v>
      </c>
      <c r="I842" s="17">
        <f t="shared" si="164"/>
        <v>0</v>
      </c>
      <c r="J842" s="15"/>
      <c r="K842" s="10">
        <f t="shared" si="160"/>
        <v>0</v>
      </c>
      <c r="L842" s="10"/>
      <c r="M842" s="17"/>
      <c r="N842" s="17">
        <f t="shared" si="161"/>
        <v>0</v>
      </c>
      <c r="O842" s="17">
        <f t="shared" si="162"/>
        <v>0</v>
      </c>
      <c r="P842" s="17">
        <f t="shared" si="165"/>
        <v>0</v>
      </c>
      <c r="Q842" s="17">
        <f t="shared" si="163"/>
        <v>0</v>
      </c>
      <c r="R842" s="49"/>
    </row>
    <row r="843" spans="2:36" x14ac:dyDescent="0.25">
      <c r="B843" s="65" t="str">
        <f>IF(F843&lt;&gt;"",1+MAX($B$22:B842),"")</f>
        <v/>
      </c>
      <c r="C843" s="66"/>
      <c r="D843" s="67" t="s">
        <v>275</v>
      </c>
      <c r="E843" s="23"/>
      <c r="F843" s="39"/>
      <c r="G843" s="17"/>
      <c r="H843" s="17">
        <f t="shared" si="159"/>
        <v>0</v>
      </c>
      <c r="I843" s="17">
        <f t="shared" si="164"/>
        <v>0</v>
      </c>
      <c r="J843" s="15"/>
      <c r="K843" s="10">
        <f t="shared" si="160"/>
        <v>0</v>
      </c>
      <c r="L843" s="10"/>
      <c r="M843" s="17"/>
      <c r="N843" s="17">
        <f t="shared" si="161"/>
        <v>0</v>
      </c>
      <c r="O843" s="17">
        <f t="shared" si="162"/>
        <v>0</v>
      </c>
      <c r="P843" s="17">
        <f t="shared" si="165"/>
        <v>0</v>
      </c>
      <c r="Q843" s="17">
        <f t="shared" si="163"/>
        <v>0</v>
      </c>
      <c r="R843" s="49"/>
    </row>
    <row r="844" spans="2:36" ht="69" x14ac:dyDescent="0.25">
      <c r="B844" s="48">
        <f>IF(F844&lt;&gt;"",1+MAX($B$22:B843),"")</f>
        <v>517</v>
      </c>
      <c r="C844" s="119" t="s">
        <v>286</v>
      </c>
      <c r="D844" s="8" t="s">
        <v>276</v>
      </c>
      <c r="E844" s="23" t="s">
        <v>107</v>
      </c>
      <c r="F844" s="39">
        <v>1</v>
      </c>
      <c r="G844" s="17">
        <v>13600</v>
      </c>
      <c r="H844" s="17">
        <f t="shared" si="159"/>
        <v>13124</v>
      </c>
      <c r="I844" s="17">
        <f t="shared" si="164"/>
        <v>13124</v>
      </c>
      <c r="J844" s="15">
        <v>12.525</v>
      </c>
      <c r="K844" s="10">
        <f t="shared" si="160"/>
        <v>12.525</v>
      </c>
      <c r="L844" s="88" t="s">
        <v>726</v>
      </c>
      <c r="M844" s="89">
        <v>56.41</v>
      </c>
      <c r="N844" s="17">
        <f t="shared" si="161"/>
        <v>77.732979999999984</v>
      </c>
      <c r="O844" s="17">
        <f t="shared" si="162"/>
        <v>973.60557449999988</v>
      </c>
      <c r="P844" s="17">
        <f t="shared" si="165"/>
        <v>973.60557449999988</v>
      </c>
      <c r="Q844" s="17">
        <f t="shared" si="163"/>
        <v>14097.605574499999</v>
      </c>
      <c r="R844" s="49"/>
      <c r="S844" s="12"/>
    </row>
    <row r="845" spans="2:36" x14ac:dyDescent="0.25">
      <c r="B845" s="48">
        <f>IF(F845&lt;&gt;"",1+MAX($B$22:B844),"")</f>
        <v>518</v>
      </c>
      <c r="C845" s="119"/>
      <c r="D845" s="8" t="s">
        <v>277</v>
      </c>
      <c r="E845" s="23" t="s">
        <v>107</v>
      </c>
      <c r="F845" s="39">
        <v>1</v>
      </c>
      <c r="G845" s="17">
        <v>1250</v>
      </c>
      <c r="H845" s="17">
        <f t="shared" si="159"/>
        <v>1206.25</v>
      </c>
      <c r="I845" s="17">
        <f t="shared" si="164"/>
        <v>1206.25</v>
      </c>
      <c r="J845" s="15">
        <v>3.2250000000000001</v>
      </c>
      <c r="K845" s="10">
        <f t="shared" si="160"/>
        <v>3.2250000000000001</v>
      </c>
      <c r="L845" s="88" t="s">
        <v>752</v>
      </c>
      <c r="M845" s="89">
        <v>58</v>
      </c>
      <c r="N845" s="17">
        <f t="shared" si="161"/>
        <v>79.923999999999992</v>
      </c>
      <c r="O845" s="17">
        <f t="shared" si="162"/>
        <v>257.75489999999996</v>
      </c>
      <c r="P845" s="17">
        <f t="shared" si="165"/>
        <v>257.75489999999996</v>
      </c>
      <c r="Q845" s="17">
        <f t="shared" si="163"/>
        <v>1464.0048999999999</v>
      </c>
      <c r="R845" s="49"/>
      <c r="S845" s="12"/>
    </row>
    <row r="846" spans="2:36" x14ac:dyDescent="0.25">
      <c r="B846" s="48">
        <f>IF(F846&lt;&gt;"",1+MAX($B$22:B845),"")</f>
        <v>519</v>
      </c>
      <c r="C846" s="119"/>
      <c r="D846" s="8" t="s">
        <v>278</v>
      </c>
      <c r="E846" s="23" t="s">
        <v>107</v>
      </c>
      <c r="F846" s="39">
        <v>2</v>
      </c>
      <c r="G846" s="17">
        <v>284</v>
      </c>
      <c r="H846" s="17">
        <f t="shared" si="159"/>
        <v>274.06</v>
      </c>
      <c r="I846" s="17">
        <f t="shared" si="164"/>
        <v>548.12</v>
      </c>
      <c r="J846" s="15">
        <v>1.333</v>
      </c>
      <c r="K846" s="10">
        <f t="shared" si="160"/>
        <v>2.6659999999999999</v>
      </c>
      <c r="L846" s="88" t="s">
        <v>753</v>
      </c>
      <c r="M846" s="89">
        <v>64.45</v>
      </c>
      <c r="N846" s="17">
        <f t="shared" si="161"/>
        <v>88.812100000000001</v>
      </c>
      <c r="O846" s="17">
        <f t="shared" si="162"/>
        <v>118.38652929999999</v>
      </c>
      <c r="P846" s="17">
        <f t="shared" si="165"/>
        <v>236.77305859999998</v>
      </c>
      <c r="Q846" s="17">
        <f t="shared" si="163"/>
        <v>784.89305860000002</v>
      </c>
      <c r="R846" s="49"/>
      <c r="S846" s="12"/>
    </row>
    <row r="847" spans="2:36" x14ac:dyDescent="0.25">
      <c r="B847" s="48">
        <f>IF(F847&lt;&gt;"",1+MAX($B$22:B846),"")</f>
        <v>520</v>
      </c>
      <c r="C847" s="119"/>
      <c r="D847" s="8" t="s">
        <v>280</v>
      </c>
      <c r="E847" s="23" t="s">
        <v>107</v>
      </c>
      <c r="F847" s="39">
        <v>1</v>
      </c>
      <c r="G847" s="17">
        <v>68.5</v>
      </c>
      <c r="H847" s="17">
        <f t="shared" si="159"/>
        <v>66.102499999999992</v>
      </c>
      <c r="I847" s="17">
        <f t="shared" si="164"/>
        <v>66.102499999999992</v>
      </c>
      <c r="J847" s="15">
        <v>0.78800000000000003</v>
      </c>
      <c r="K847" s="10">
        <f t="shared" si="160"/>
        <v>0.78800000000000003</v>
      </c>
      <c r="L847" s="88" t="s">
        <v>753</v>
      </c>
      <c r="M847" s="89">
        <v>64.45</v>
      </c>
      <c r="N847" s="17">
        <f t="shared" si="161"/>
        <v>88.812100000000001</v>
      </c>
      <c r="O847" s="17">
        <f t="shared" si="162"/>
        <v>69.9839348</v>
      </c>
      <c r="P847" s="17">
        <f t="shared" si="165"/>
        <v>69.9839348</v>
      </c>
      <c r="Q847" s="17">
        <f t="shared" si="163"/>
        <v>136.08643480000001</v>
      </c>
      <c r="R847" s="49"/>
    </row>
    <row r="848" spans="2:36" x14ac:dyDescent="0.25">
      <c r="B848" s="48">
        <f>IF(F848&lt;&gt;"",1+MAX($B$22:B847),"")</f>
        <v>521</v>
      </c>
      <c r="C848" s="119"/>
      <c r="D848" s="8" t="s">
        <v>284</v>
      </c>
      <c r="E848" s="23" t="s">
        <v>107</v>
      </c>
      <c r="F848" s="39">
        <v>2</v>
      </c>
      <c r="G848" s="17">
        <v>105</v>
      </c>
      <c r="H848" s="17">
        <f t="shared" si="159"/>
        <v>101.325</v>
      </c>
      <c r="I848" s="17">
        <f t="shared" si="164"/>
        <v>202.65</v>
      </c>
      <c r="J848" s="15">
        <v>0.875</v>
      </c>
      <c r="K848" s="10">
        <f t="shared" si="160"/>
        <v>1.75</v>
      </c>
      <c r="L848" s="88" t="s">
        <v>753</v>
      </c>
      <c r="M848" s="89">
        <v>64.45</v>
      </c>
      <c r="N848" s="17">
        <f t="shared" si="161"/>
        <v>88.812100000000001</v>
      </c>
      <c r="O848" s="17">
        <f t="shared" si="162"/>
        <v>77.710587500000003</v>
      </c>
      <c r="P848" s="17">
        <f t="shared" si="165"/>
        <v>155.42117500000001</v>
      </c>
      <c r="Q848" s="17">
        <f t="shared" si="163"/>
        <v>358.07117500000004</v>
      </c>
      <c r="R848" s="49"/>
      <c r="S848" s="12"/>
    </row>
    <row r="849" spans="2:19" x14ac:dyDescent="0.25">
      <c r="B849" s="48">
        <f>IF(F849&lt;&gt;"",1+MAX($B$22:B848),"")</f>
        <v>522</v>
      </c>
      <c r="C849" s="119"/>
      <c r="D849" s="8" t="s">
        <v>281</v>
      </c>
      <c r="E849" s="23" t="s">
        <v>107</v>
      </c>
      <c r="F849" s="39">
        <v>2</v>
      </c>
      <c r="G849" s="17">
        <v>5950</v>
      </c>
      <c r="H849" s="17">
        <f t="shared" si="159"/>
        <v>5741.75</v>
      </c>
      <c r="I849" s="17">
        <f t="shared" si="164"/>
        <v>11483.5</v>
      </c>
      <c r="J849" s="15">
        <v>65.591207232760155</v>
      </c>
      <c r="K849" s="10">
        <f t="shared" si="160"/>
        <v>131.18241446552031</v>
      </c>
      <c r="L849" s="88" t="s">
        <v>726</v>
      </c>
      <c r="M849" s="89">
        <v>56.41</v>
      </c>
      <c r="N849" s="17">
        <f t="shared" si="161"/>
        <v>77.732979999999984</v>
      </c>
      <c r="O849" s="17">
        <f t="shared" si="162"/>
        <v>5098.5999999999995</v>
      </c>
      <c r="P849" s="17">
        <f t="shared" si="165"/>
        <v>10197.199999999999</v>
      </c>
      <c r="Q849" s="17">
        <f t="shared" si="163"/>
        <v>21680.699999999997</v>
      </c>
      <c r="R849" s="49"/>
      <c r="S849" s="12"/>
    </row>
    <row r="850" spans="2:19" x14ac:dyDescent="0.25">
      <c r="B850" s="48" t="str">
        <f>IF(F850&lt;&gt;"",1+MAX($B$22:B849),"")</f>
        <v/>
      </c>
      <c r="C850" s="52"/>
      <c r="D850" s="8"/>
      <c r="E850" s="23"/>
      <c r="F850" s="39"/>
      <c r="G850" s="17"/>
      <c r="H850" s="17">
        <f t="shared" si="159"/>
        <v>0</v>
      </c>
      <c r="I850" s="17">
        <f t="shared" si="164"/>
        <v>0</v>
      </c>
      <c r="J850" s="15"/>
      <c r="K850" s="10">
        <f t="shared" si="160"/>
        <v>0</v>
      </c>
      <c r="L850" s="10"/>
      <c r="M850" s="17"/>
      <c r="N850" s="17">
        <f t="shared" si="161"/>
        <v>0</v>
      </c>
      <c r="O850" s="17">
        <f t="shared" si="162"/>
        <v>0</v>
      </c>
      <c r="P850" s="17">
        <f t="shared" si="165"/>
        <v>0</v>
      </c>
      <c r="Q850" s="17">
        <f t="shared" si="163"/>
        <v>0</v>
      </c>
      <c r="R850" s="49"/>
      <c r="S850" s="12"/>
    </row>
    <row r="851" spans="2:19" x14ac:dyDescent="0.25">
      <c r="B851" s="65" t="str">
        <f>IF(F851&lt;&gt;"",1+MAX($B$22:B850),"")</f>
        <v/>
      </c>
      <c r="C851" s="66"/>
      <c r="D851" s="67" t="s">
        <v>27</v>
      </c>
      <c r="E851" s="23"/>
      <c r="F851" s="39"/>
      <c r="G851" s="17"/>
      <c r="H851" s="17">
        <f t="shared" si="159"/>
        <v>0</v>
      </c>
      <c r="I851" s="17">
        <f t="shared" si="164"/>
        <v>0</v>
      </c>
      <c r="J851" s="15"/>
      <c r="K851" s="10">
        <f t="shared" si="160"/>
        <v>0</v>
      </c>
      <c r="L851" s="10"/>
      <c r="M851" s="17"/>
      <c r="N851" s="17">
        <f t="shared" si="161"/>
        <v>0</v>
      </c>
      <c r="O851" s="17">
        <f t="shared" si="162"/>
        <v>0</v>
      </c>
      <c r="P851" s="17">
        <f t="shared" si="165"/>
        <v>0</v>
      </c>
      <c r="Q851" s="17">
        <f t="shared" si="163"/>
        <v>0</v>
      </c>
      <c r="R851" s="49"/>
    </row>
    <row r="852" spans="2:19" x14ac:dyDescent="0.25">
      <c r="B852" s="48">
        <f>IF(F852&lt;&gt;"",1+MAX($B$22:B851),"")</f>
        <v>523</v>
      </c>
      <c r="C852" s="119" t="s">
        <v>286</v>
      </c>
      <c r="D852" s="8" t="s">
        <v>163</v>
      </c>
      <c r="E852" s="23" t="s">
        <v>89</v>
      </c>
      <c r="F852" s="68">
        <f>350*3*5/27</f>
        <v>194.44444444444446</v>
      </c>
      <c r="G852" s="85"/>
      <c r="H852" s="85">
        <f t="shared" si="159"/>
        <v>0</v>
      </c>
      <c r="I852" s="85">
        <f t="shared" si="164"/>
        <v>0</v>
      </c>
      <c r="J852" s="15">
        <f>J768</f>
        <v>1.2734999999999999</v>
      </c>
      <c r="K852" s="10">
        <f t="shared" si="160"/>
        <v>247.625</v>
      </c>
      <c r="L852" s="88" t="s">
        <v>772</v>
      </c>
      <c r="M852" s="89">
        <v>42.1</v>
      </c>
      <c r="N852" s="17">
        <f t="shared" si="161"/>
        <v>58.013799999999996</v>
      </c>
      <c r="O852" s="17">
        <f t="shared" si="162"/>
        <v>73.880574299999992</v>
      </c>
      <c r="P852" s="17">
        <f t="shared" si="165"/>
        <v>14365.667224999999</v>
      </c>
      <c r="Q852" s="17">
        <f t="shared" si="163"/>
        <v>14365.667224999999</v>
      </c>
      <c r="R852" s="49"/>
      <c r="S852" s="12"/>
    </row>
    <row r="853" spans="2:19" x14ac:dyDescent="0.25">
      <c r="B853" s="48">
        <f>IF(F853&lt;&gt;"",1+MAX($B$22:B852),"")</f>
        <v>524</v>
      </c>
      <c r="C853" s="119"/>
      <c r="D853" s="8" t="s">
        <v>282</v>
      </c>
      <c r="E853" s="23" t="s">
        <v>89</v>
      </c>
      <c r="F853" s="68">
        <f>350*3*1/27</f>
        <v>38.888888888888886</v>
      </c>
      <c r="G853" s="17">
        <v>42.5</v>
      </c>
      <c r="H853" s="17">
        <f t="shared" si="159"/>
        <v>41.012499999999996</v>
      </c>
      <c r="I853" s="17">
        <f t="shared" si="164"/>
        <v>1594.9305555555552</v>
      </c>
      <c r="J853" s="15">
        <f>J771</f>
        <v>0.67725000000000002</v>
      </c>
      <c r="K853" s="10">
        <f t="shared" si="160"/>
        <v>26.337499999999999</v>
      </c>
      <c r="L853" s="88" t="s">
        <v>772</v>
      </c>
      <c r="M853" s="89">
        <v>42.1</v>
      </c>
      <c r="N853" s="17">
        <f t="shared" si="161"/>
        <v>58.013799999999996</v>
      </c>
      <c r="O853" s="17">
        <f t="shared" si="162"/>
        <v>39.289846050000001</v>
      </c>
      <c r="P853" s="17">
        <f t="shared" si="165"/>
        <v>1527.9384574999999</v>
      </c>
      <c r="Q853" s="17">
        <f t="shared" si="163"/>
        <v>3122.8690130555551</v>
      </c>
      <c r="R853" s="49"/>
      <c r="S853" s="12"/>
    </row>
    <row r="854" spans="2:19" x14ac:dyDescent="0.25">
      <c r="B854" s="48">
        <f>IF(F854&lt;&gt;"",1+MAX($B$22:B853),"")</f>
        <v>525</v>
      </c>
      <c r="C854" s="119"/>
      <c r="D854" s="8" t="s">
        <v>283</v>
      </c>
      <c r="E854" s="23" t="s">
        <v>89</v>
      </c>
      <c r="F854" s="68">
        <f>350*3*3.5/27</f>
        <v>136.11111111111111</v>
      </c>
      <c r="G854" s="17">
        <v>38.5</v>
      </c>
      <c r="H854" s="17">
        <f t="shared" si="159"/>
        <v>37.152499999999996</v>
      </c>
      <c r="I854" s="17">
        <f t="shared" si="164"/>
        <v>5056.8680555555547</v>
      </c>
      <c r="J854" s="15">
        <f>J771</f>
        <v>0.67725000000000002</v>
      </c>
      <c r="K854" s="10">
        <f t="shared" si="160"/>
        <v>92.181250000000006</v>
      </c>
      <c r="L854" s="88" t="s">
        <v>772</v>
      </c>
      <c r="M854" s="89">
        <v>42.1</v>
      </c>
      <c r="N854" s="17">
        <f t="shared" si="161"/>
        <v>58.013799999999996</v>
      </c>
      <c r="O854" s="17">
        <f t="shared" si="162"/>
        <v>39.289846050000001</v>
      </c>
      <c r="P854" s="17">
        <f t="shared" si="165"/>
        <v>5347.7846012500004</v>
      </c>
      <c r="Q854" s="17">
        <f t="shared" si="163"/>
        <v>10404.652656805556</v>
      </c>
      <c r="R854" s="49"/>
      <c r="S854" s="12"/>
    </row>
    <row r="855" spans="2:19" x14ac:dyDescent="0.25">
      <c r="B855" s="48">
        <f>IF(F855&lt;&gt;"",1+MAX($B$22:B854),"")</f>
        <v>526</v>
      </c>
      <c r="C855" s="119"/>
      <c r="D855" s="8" t="s">
        <v>285</v>
      </c>
      <c r="E855" s="23" t="s">
        <v>89</v>
      </c>
      <c r="F855" s="68">
        <f>350*3*5/27</f>
        <v>194.44444444444446</v>
      </c>
      <c r="G855" s="85"/>
      <c r="H855" s="85">
        <f t="shared" si="159"/>
        <v>0</v>
      </c>
      <c r="I855" s="85">
        <f t="shared" si="164"/>
        <v>0</v>
      </c>
      <c r="J855" s="15">
        <f>J774</f>
        <v>0.31874999999999998</v>
      </c>
      <c r="K855" s="10">
        <f t="shared" si="160"/>
        <v>61.979166666666664</v>
      </c>
      <c r="L855" s="88" t="s">
        <v>772</v>
      </c>
      <c r="M855" s="89">
        <v>42.1</v>
      </c>
      <c r="N855" s="17">
        <f t="shared" si="161"/>
        <v>58.013799999999996</v>
      </c>
      <c r="O855" s="17">
        <f t="shared" si="162"/>
        <v>18.491898749999997</v>
      </c>
      <c r="P855" s="17">
        <f t="shared" si="165"/>
        <v>3595.6469791666664</v>
      </c>
      <c r="Q855" s="17">
        <f t="shared" si="163"/>
        <v>3595.6469791666664</v>
      </c>
      <c r="R855" s="49"/>
      <c r="S855" s="12"/>
    </row>
    <row r="856" spans="2:19" x14ac:dyDescent="0.25">
      <c r="B856" s="48" t="str">
        <f>IF(F856&lt;&gt;"",1+MAX($B$22:B855),"")</f>
        <v/>
      </c>
      <c r="C856" s="52"/>
      <c r="D856" s="8"/>
      <c r="E856" s="23"/>
      <c r="F856" s="39"/>
      <c r="G856" s="17"/>
      <c r="H856" s="17">
        <f t="shared" si="159"/>
        <v>0</v>
      </c>
      <c r="I856" s="17">
        <f t="shared" si="164"/>
        <v>0</v>
      </c>
      <c r="J856" s="15"/>
      <c r="K856" s="10">
        <f t="shared" si="160"/>
        <v>0</v>
      </c>
      <c r="L856" s="10"/>
      <c r="M856" s="17"/>
      <c r="N856" s="17">
        <f t="shared" si="161"/>
        <v>0</v>
      </c>
      <c r="O856" s="17">
        <f t="shared" si="162"/>
        <v>0</v>
      </c>
      <c r="P856" s="17">
        <f t="shared" si="165"/>
        <v>0</v>
      </c>
      <c r="Q856" s="17">
        <f t="shared" si="163"/>
        <v>0</v>
      </c>
      <c r="R856" s="49"/>
      <c r="S856" s="12"/>
    </row>
    <row r="857" spans="2:19" x14ac:dyDescent="0.25">
      <c r="S857" s="12"/>
    </row>
    <row r="858" spans="2:19" x14ac:dyDescent="0.25">
      <c r="S858" s="12"/>
    </row>
    <row r="859" spans="2:19" x14ac:dyDescent="0.25">
      <c r="S859" s="12"/>
    </row>
    <row r="860" spans="2:19" x14ac:dyDescent="0.25">
      <c r="S860" s="12"/>
    </row>
    <row r="861" spans="2:19" x14ac:dyDescent="0.25">
      <c r="S861" s="12"/>
    </row>
    <row r="862" spans="2:19" x14ac:dyDescent="0.25">
      <c r="S862" s="12"/>
    </row>
    <row r="863" spans="2:19" x14ac:dyDescent="0.25">
      <c r="S863" s="12"/>
    </row>
    <row r="864" spans="2:19" x14ac:dyDescent="0.25">
      <c r="S864" s="12"/>
    </row>
    <row r="865" spans="19:19" x14ac:dyDescent="0.25">
      <c r="S865" s="12"/>
    </row>
    <row r="866" spans="19:19" x14ac:dyDescent="0.25">
      <c r="S866" s="12"/>
    </row>
    <row r="867" spans="19:19" x14ac:dyDescent="0.25">
      <c r="S867" s="12"/>
    </row>
    <row r="868" spans="19:19" x14ac:dyDescent="0.25">
      <c r="S868" s="12"/>
    </row>
    <row r="869" spans="19:19" x14ac:dyDescent="0.25">
      <c r="S869" s="12"/>
    </row>
    <row r="870" spans="19:19" x14ac:dyDescent="0.25">
      <c r="S870" s="12"/>
    </row>
    <row r="871" spans="19:19" x14ac:dyDescent="0.25">
      <c r="S871" s="12"/>
    </row>
    <row r="872" spans="19:19" x14ac:dyDescent="0.25">
      <c r="S872" s="12"/>
    </row>
    <row r="873" spans="19:19" x14ac:dyDescent="0.25">
      <c r="S873" s="12"/>
    </row>
    <row r="874" spans="19:19" x14ac:dyDescent="0.25">
      <c r="S874" s="12"/>
    </row>
    <row r="875" spans="19:19" x14ac:dyDescent="0.25">
      <c r="S875" s="12"/>
    </row>
    <row r="876" spans="19:19" x14ac:dyDescent="0.25">
      <c r="S876" s="12"/>
    </row>
    <row r="877" spans="19:19" x14ac:dyDescent="0.25">
      <c r="S877" s="12"/>
    </row>
    <row r="878" spans="19:19" x14ac:dyDescent="0.25">
      <c r="S878" s="12"/>
    </row>
    <row r="879" spans="19:19" x14ac:dyDescent="0.25">
      <c r="S879" s="12"/>
    </row>
    <row r="880" spans="19:19" x14ac:dyDescent="0.25">
      <c r="S880" s="12"/>
    </row>
    <row r="881" spans="19:19" x14ac:dyDescent="0.25">
      <c r="S881" s="12"/>
    </row>
    <row r="882" spans="19:19" x14ac:dyDescent="0.25">
      <c r="S882" s="12"/>
    </row>
    <row r="883" spans="19:19" x14ac:dyDescent="0.25">
      <c r="S883" s="12"/>
    </row>
    <row r="884" spans="19:19" x14ac:dyDescent="0.25">
      <c r="S884" s="12"/>
    </row>
  </sheetData>
  <mergeCells count="135">
    <mergeCell ref="C405:C422"/>
    <mergeCell ref="E834:G834"/>
    <mergeCell ref="K834:N834"/>
    <mergeCell ref="E765:G765"/>
    <mergeCell ref="K765:N765"/>
    <mergeCell ref="E776:G776"/>
    <mergeCell ref="K776:N776"/>
    <mergeCell ref="K245:N245"/>
    <mergeCell ref="E103:G103"/>
    <mergeCell ref="E482:G482"/>
    <mergeCell ref="K482:N482"/>
    <mergeCell ref="E665:G665"/>
    <mergeCell ref="K665:N665"/>
    <mergeCell ref="E350:G350"/>
    <mergeCell ref="K350:N350"/>
    <mergeCell ref="E363:G363"/>
    <mergeCell ref="K363:N363"/>
    <mergeCell ref="C129:C140"/>
    <mergeCell ref="C154:C156"/>
    <mergeCell ref="C162:C163"/>
    <mergeCell ref="C166:C185"/>
    <mergeCell ref="C189:C204"/>
    <mergeCell ref="C211:C213"/>
    <mergeCell ref="C287:C292"/>
    <mergeCell ref="B15:C15"/>
    <mergeCell ref="J15:R15"/>
    <mergeCell ref="E15:I15"/>
    <mergeCell ref="K28:N28"/>
    <mergeCell ref="E28:G28"/>
    <mergeCell ref="E33:G33"/>
    <mergeCell ref="E394:G394"/>
    <mergeCell ref="K394:N394"/>
    <mergeCell ref="E151:G151"/>
    <mergeCell ref="K151:N151"/>
    <mergeCell ref="E206:G206"/>
    <mergeCell ref="K206:N206"/>
    <mergeCell ref="E245:G245"/>
    <mergeCell ref="K103:N103"/>
    <mergeCell ref="E21:G21"/>
    <mergeCell ref="K21:N21"/>
    <mergeCell ref="C341:C347"/>
    <mergeCell ref="E368:G368"/>
    <mergeCell ref="K368:N368"/>
    <mergeCell ref="E323:G323"/>
    <mergeCell ref="K323:N323"/>
    <mergeCell ref="E338:G338"/>
    <mergeCell ref="K338:N338"/>
    <mergeCell ref="E16:I17"/>
    <mergeCell ref="B2:R2"/>
    <mergeCell ref="B18:B19"/>
    <mergeCell ref="E18:E19"/>
    <mergeCell ref="D18:D19"/>
    <mergeCell ref="G18:I18"/>
    <mergeCell ref="I3:R3"/>
    <mergeCell ref="R18:R19"/>
    <mergeCell ref="J18:P18"/>
    <mergeCell ref="Q18:Q19"/>
    <mergeCell ref="C18:C19"/>
    <mergeCell ref="I5:P5"/>
    <mergeCell ref="I6:P6"/>
    <mergeCell ref="I4:R4"/>
    <mergeCell ref="I7:P7"/>
    <mergeCell ref="I8:P8"/>
    <mergeCell ref="I9:P9"/>
    <mergeCell ref="B3:H3"/>
    <mergeCell ref="B4:H4"/>
    <mergeCell ref="I10:P10"/>
    <mergeCell ref="I11:P11"/>
    <mergeCell ref="I12:P12"/>
    <mergeCell ref="F18:F19"/>
    <mergeCell ref="I13:P13"/>
    <mergeCell ref="I14:P14"/>
    <mergeCell ref="J16:R17"/>
    <mergeCell ref="K33:N33"/>
    <mergeCell ref="E91:G91"/>
    <mergeCell ref="K91:N91"/>
    <mergeCell ref="E119:G119"/>
    <mergeCell ref="K119:N119"/>
    <mergeCell ref="D16:D17"/>
    <mergeCell ref="C94:C96"/>
    <mergeCell ref="C112:C113"/>
    <mergeCell ref="C36:C41"/>
    <mergeCell ref="C44:C48"/>
    <mergeCell ref="C51:C55"/>
    <mergeCell ref="C58:C59"/>
    <mergeCell ref="C62:C67"/>
    <mergeCell ref="C70:C71"/>
    <mergeCell ref="C74:C77"/>
    <mergeCell ref="C116:C117"/>
    <mergeCell ref="B16:C17"/>
    <mergeCell ref="C852:C855"/>
    <mergeCell ref="C844:C849"/>
    <mergeCell ref="C837:C841"/>
    <mergeCell ref="C822:C832"/>
    <mergeCell ref="C813:C818"/>
    <mergeCell ref="C797:C798"/>
    <mergeCell ref="C791:C794"/>
    <mergeCell ref="C785:C788"/>
    <mergeCell ref="C779:C782"/>
    <mergeCell ref="C804:C807"/>
    <mergeCell ref="C294:C299"/>
    <mergeCell ref="C306:C307"/>
    <mergeCell ref="C255:C256"/>
    <mergeCell ref="C260:C264"/>
    <mergeCell ref="C272:C277"/>
    <mergeCell ref="C280:C285"/>
    <mergeCell ref="C216:C222"/>
    <mergeCell ref="C225:C226"/>
    <mergeCell ref="C229:C233"/>
    <mergeCell ref="C239:C240"/>
    <mergeCell ref="C248:C252"/>
    <mergeCell ref="C312:C321"/>
    <mergeCell ref="C326:C332"/>
    <mergeCell ref="C715:C722"/>
    <mergeCell ref="C725:C760"/>
    <mergeCell ref="C428:C433"/>
    <mergeCell ref="C436:C437"/>
    <mergeCell ref="C440:C445"/>
    <mergeCell ref="C448:C477"/>
    <mergeCell ref="C668:C678"/>
    <mergeCell ref="C682:C684"/>
    <mergeCell ref="C687:C692"/>
    <mergeCell ref="C695:C701"/>
    <mergeCell ref="C705:C712"/>
    <mergeCell ref="C485:C489"/>
    <mergeCell ref="C492:C633"/>
    <mergeCell ref="C636:C639"/>
    <mergeCell ref="C642:C652"/>
    <mergeCell ref="C655:C657"/>
    <mergeCell ref="C353:C355"/>
    <mergeCell ref="C371:C374"/>
    <mergeCell ref="C377:C380"/>
    <mergeCell ref="C383:C386"/>
    <mergeCell ref="C389:C392"/>
    <mergeCell ref="C397:C400"/>
  </mergeCells>
  <phoneticPr fontId="0" type="noConversion"/>
  <printOptions horizontalCentered="1"/>
  <pageMargins left="0.25" right="0.25" top="0.375" bottom="0.375" header="0.25" footer="0.25"/>
  <pageSetup paperSize="9" scale="66" fitToHeight="0" orientation="landscape" horizontalDpi="300" verticalDpi="300" r:id="rId1"/>
  <headerFooter alignWithMargins="0">
    <oddFooter>&amp;R&amp;"Arial,Bold"&amp;P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15623313-2E65-4E38-B705-7824A12BF63B}">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Summary</vt:lpstr>
      <vt:lpstr>Detailed Estimate Sheet</vt:lpstr>
      <vt:lpstr>'Detailed Estimate Sheet'!Print_Area</vt:lpstr>
      <vt:lpstr>Summary!Print_Area</vt:lpstr>
      <vt:lpstr>'Detailed Estimate Sheet'!Print_Titles</vt:lpstr>
      <vt:lpstr>Summary!Print_Titles</vt:lpstr>
    </vt:vector>
  </TitlesOfParts>
  <LinksUpToDate>false</LinksUpToDate>
  <SharedDoc>false</SharedDoc>
  <HyperlinkBase>www.4Clicks.com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ENGR ABDUL MAALIK</dc:creator>
  <cp:lastModifiedBy>Uswa Fatima</cp:lastModifiedBy>
  <cp:lastPrinted>2024-04-19T18:57:51Z</cp:lastPrinted>
  <dcterms:created xsi:type="dcterms:W3CDTF">1998-02-12T14:30:11Z</dcterms:created>
  <dcterms:modified xsi:type="dcterms:W3CDTF">2026-02-05T12:11:12Z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{15623313-2E65-4E38-B705-7824A12BF63B}</vt:lpwstr>
  </property>
</Properties>
</file>