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Admin\Downloads\"/>
    </mc:Choice>
  </mc:AlternateContent>
  <xr:revisionPtr revIDLastSave="0" documentId="13_ncr:1_{281E06EE-681B-43E6-9CA2-7F4E79E3E2DE}" xr6:coauthVersionLast="47" xr6:coauthVersionMax="47" xr10:uidLastSave="{00000000-0000-0000-0000-000000000000}"/>
  <bookViews>
    <workbookView xWindow="-108" yWindow="-108" windowWidth="23256" windowHeight="12576" tabRatio="512" activeTab="1" xr2:uid="{00000000-000D-0000-FFFF-FFFF00000000}"/>
  </bookViews>
  <sheets>
    <sheet name="Summary" sheetId="2" r:id="rId1"/>
    <sheet name="Detailed Estimate Sheet" sheetId="1" r:id="rId2"/>
  </sheets>
  <definedNames>
    <definedName name="_xlnm.Print_Area" localSheetId="1">'Detailed Estimate Sheet'!$B$2:$R$318</definedName>
    <definedName name="_xlnm.Print_Area" localSheetId="0">Summary!$B$2:$G$34</definedName>
    <definedName name="_xlnm.Print_Titles" localSheetId="1">'Detailed Estimate Sheet'!$2:$19</definedName>
    <definedName name="_xlnm.Print_Titles" localSheetId="0">Summary!$2:$16</definedName>
  </definedNames>
  <calcPr calcId="191029"/>
</workbook>
</file>

<file path=xl/calcChain.xml><?xml version="1.0" encoding="utf-8"?>
<calcChain xmlns="http://schemas.openxmlformats.org/spreadsheetml/2006/main">
  <c r="N141" i="1" l="1"/>
  <c r="O141" i="1" s="1"/>
  <c r="H141" i="1"/>
  <c r="N140" i="1"/>
  <c r="O140" i="1" s="1"/>
  <c r="H140" i="1"/>
  <c r="O139" i="1"/>
  <c r="N139" i="1"/>
  <c r="H139" i="1"/>
  <c r="N138" i="1"/>
  <c r="O138" i="1" s="1"/>
  <c r="H138" i="1"/>
  <c r="N137" i="1"/>
  <c r="O137" i="1" s="1"/>
  <c r="H137" i="1"/>
  <c r="N133" i="1"/>
  <c r="O133" i="1" s="1"/>
  <c r="H133" i="1"/>
  <c r="N132" i="1"/>
  <c r="O132" i="1" s="1"/>
  <c r="H132" i="1"/>
  <c r="N131" i="1"/>
  <c r="O131" i="1" s="1"/>
  <c r="H131" i="1"/>
  <c r="O130" i="1"/>
  <c r="N130" i="1"/>
  <c r="H130" i="1"/>
  <c r="N129" i="1"/>
  <c r="O129" i="1" s="1"/>
  <c r="H129" i="1"/>
  <c r="N126" i="1"/>
  <c r="O126" i="1" s="1"/>
  <c r="H126" i="1"/>
  <c r="N125" i="1"/>
  <c r="O125" i="1" s="1"/>
  <c r="H125" i="1"/>
  <c r="N124" i="1"/>
  <c r="O124" i="1" s="1"/>
  <c r="H124" i="1"/>
  <c r="O123" i="1"/>
  <c r="N123" i="1"/>
  <c r="H123" i="1"/>
  <c r="N122" i="1"/>
  <c r="O122" i="1" s="1"/>
  <c r="H122" i="1"/>
  <c r="H187" i="1"/>
  <c r="I187" i="1" s="1"/>
  <c r="N194" i="1"/>
  <c r="O194" i="1" s="1"/>
  <c r="P194" i="1" s="1"/>
  <c r="K194" i="1"/>
  <c r="H194" i="1"/>
  <c r="I194" i="1" s="1"/>
  <c r="N193" i="1"/>
  <c r="O193" i="1" s="1"/>
  <c r="P193" i="1" s="1"/>
  <c r="K193" i="1"/>
  <c r="H193" i="1"/>
  <c r="I193" i="1" s="1"/>
  <c r="N192" i="1"/>
  <c r="O192" i="1" s="1"/>
  <c r="P192" i="1" s="1"/>
  <c r="K192" i="1"/>
  <c r="H192" i="1"/>
  <c r="I192" i="1" s="1"/>
  <c r="O191" i="1"/>
  <c r="P191" i="1" s="1"/>
  <c r="N191" i="1"/>
  <c r="K191" i="1"/>
  <c r="H191" i="1"/>
  <c r="I191" i="1" s="1"/>
  <c r="Q191" i="1" s="1"/>
  <c r="N190" i="1"/>
  <c r="O190" i="1" s="1"/>
  <c r="P190" i="1" s="1"/>
  <c r="K190" i="1"/>
  <c r="H190" i="1"/>
  <c r="I190" i="1" s="1"/>
  <c r="N189" i="1"/>
  <c r="O189" i="1" s="1"/>
  <c r="P189" i="1" s="1"/>
  <c r="K189" i="1"/>
  <c r="H189" i="1"/>
  <c r="I189" i="1" s="1"/>
  <c r="N188" i="1"/>
  <c r="O188" i="1" s="1"/>
  <c r="P188" i="1" s="1"/>
  <c r="K188" i="1"/>
  <c r="I188" i="1"/>
  <c r="H188" i="1"/>
  <c r="N187" i="1"/>
  <c r="O187" i="1" s="1"/>
  <c r="P187" i="1" s="1"/>
  <c r="K187" i="1"/>
  <c r="N186" i="1"/>
  <c r="O186" i="1" s="1"/>
  <c r="P186" i="1" s="1"/>
  <c r="K186" i="1"/>
  <c r="H186" i="1"/>
  <c r="I186" i="1" s="1"/>
  <c r="N185" i="1"/>
  <c r="O185" i="1" s="1"/>
  <c r="P185" i="1" s="1"/>
  <c r="K185" i="1"/>
  <c r="H185" i="1"/>
  <c r="I185" i="1" s="1"/>
  <c r="N184" i="1"/>
  <c r="O184" i="1" s="1"/>
  <c r="P184" i="1" s="1"/>
  <c r="K184" i="1"/>
  <c r="H184" i="1"/>
  <c r="I184" i="1" s="1"/>
  <c r="Q188" i="1" l="1"/>
  <c r="Q190" i="1"/>
  <c r="Q192" i="1"/>
  <c r="Q194" i="1"/>
  <c r="Q184" i="1"/>
  <c r="Q186" i="1"/>
  <c r="Q193" i="1"/>
  <c r="Q189" i="1"/>
  <c r="Q185" i="1"/>
  <c r="Q187" i="1"/>
  <c r="N281" i="1" l="1"/>
  <c r="O281" i="1" s="1"/>
  <c r="P281" i="1" s="1"/>
  <c r="K281" i="1"/>
  <c r="H281" i="1"/>
  <c r="I281" i="1" s="1"/>
  <c r="N317" i="1"/>
  <c r="O317" i="1" s="1"/>
  <c r="P317" i="1" s="1"/>
  <c r="K317" i="1"/>
  <c r="H317" i="1"/>
  <c r="I317" i="1" s="1"/>
  <c r="K314" i="1"/>
  <c r="H314" i="1"/>
  <c r="I314" i="1" s="1"/>
  <c r="K311" i="1"/>
  <c r="H311" i="1"/>
  <c r="I311" i="1" s="1"/>
  <c r="K302" i="1"/>
  <c r="H302" i="1"/>
  <c r="I302" i="1" s="1"/>
  <c r="K303" i="1"/>
  <c r="H303" i="1"/>
  <c r="I303" i="1" s="1"/>
  <c r="K305" i="1"/>
  <c r="H305" i="1"/>
  <c r="I305" i="1" s="1"/>
  <c r="K304" i="1"/>
  <c r="H304" i="1"/>
  <c r="I304" i="1" s="1"/>
  <c r="K301" i="1"/>
  <c r="H301" i="1"/>
  <c r="I301" i="1" s="1"/>
  <c r="K300" i="1"/>
  <c r="H300" i="1"/>
  <c r="I300" i="1" s="1"/>
  <c r="H296" i="1"/>
  <c r="I296" i="1" s="1"/>
  <c r="K296" i="1"/>
  <c r="K297" i="1"/>
  <c r="H297" i="1"/>
  <c r="I297" i="1" s="1"/>
  <c r="K295" i="1"/>
  <c r="H295" i="1"/>
  <c r="I295" i="1" s="1"/>
  <c r="K278" i="1"/>
  <c r="H278" i="1"/>
  <c r="I278" i="1" s="1"/>
  <c r="H277" i="1"/>
  <c r="I277" i="1" s="1"/>
  <c r="Q277" i="1" s="1"/>
  <c r="K277" i="1"/>
  <c r="N277" i="1"/>
  <c r="O277" i="1" s="1"/>
  <c r="P277" i="1" s="1"/>
  <c r="K276" i="1"/>
  <c r="H276" i="1"/>
  <c r="I276" i="1" s="1"/>
  <c r="H267" i="1"/>
  <c r="I267" i="1" s="1"/>
  <c r="K267" i="1"/>
  <c r="K262" i="1"/>
  <c r="H262" i="1"/>
  <c r="I262" i="1" s="1"/>
  <c r="K259" i="1"/>
  <c r="H259" i="1"/>
  <c r="I259" i="1" s="1"/>
  <c r="K258" i="1"/>
  <c r="H258" i="1"/>
  <c r="I258" i="1" s="1"/>
  <c r="K257" i="1"/>
  <c r="H257" i="1"/>
  <c r="I257" i="1" s="1"/>
  <c r="K256" i="1"/>
  <c r="H256" i="1"/>
  <c r="I256" i="1" s="1"/>
  <c r="K254" i="1"/>
  <c r="H254" i="1"/>
  <c r="I254" i="1" s="1"/>
  <c r="K253" i="1"/>
  <c r="H253" i="1"/>
  <c r="I253" i="1" s="1"/>
  <c r="K252" i="1"/>
  <c r="I252" i="1"/>
  <c r="H252" i="1"/>
  <c r="K255" i="1"/>
  <c r="H255" i="1"/>
  <c r="I255" i="1" s="1"/>
  <c r="H249" i="1"/>
  <c r="K246" i="1"/>
  <c r="H246" i="1"/>
  <c r="I246" i="1" s="1"/>
  <c r="K245" i="1"/>
  <c r="H245" i="1"/>
  <c r="I245" i="1" s="1"/>
  <c r="H242" i="1"/>
  <c r="K241" i="1"/>
  <c r="H241" i="1"/>
  <c r="I241" i="1" s="1"/>
  <c r="K236" i="1"/>
  <c r="H236" i="1"/>
  <c r="I236" i="1" s="1"/>
  <c r="K232" i="1"/>
  <c r="H232" i="1"/>
  <c r="I232" i="1" s="1"/>
  <c r="K231" i="1"/>
  <c r="H231" i="1"/>
  <c r="I231" i="1" s="1"/>
  <c r="K230" i="1"/>
  <c r="H230" i="1"/>
  <c r="I230" i="1" s="1"/>
  <c r="K226" i="1"/>
  <c r="H226" i="1"/>
  <c r="I226" i="1" s="1"/>
  <c r="K225" i="1"/>
  <c r="H225" i="1"/>
  <c r="I225" i="1" s="1"/>
  <c r="K222" i="1"/>
  <c r="H222" i="1"/>
  <c r="I222" i="1" s="1"/>
  <c r="K216" i="1"/>
  <c r="K212" i="1"/>
  <c r="K211" i="1"/>
  <c r="K210" i="1"/>
  <c r="H210" i="1"/>
  <c r="I210" i="1" s="1"/>
  <c r="K209" i="1"/>
  <c r="H209" i="1"/>
  <c r="I209" i="1" s="1"/>
  <c r="K203" i="1"/>
  <c r="H203" i="1"/>
  <c r="I203" i="1" s="1"/>
  <c r="K200" i="1"/>
  <c r="G200" i="1"/>
  <c r="H200" i="1" s="1"/>
  <c r="I200" i="1" s="1"/>
  <c r="K178" i="1"/>
  <c r="H178" i="1"/>
  <c r="I178" i="1" s="1"/>
  <c r="K177" i="1"/>
  <c r="H177" i="1"/>
  <c r="I177" i="1" s="1"/>
  <c r="K176" i="1"/>
  <c r="H176" i="1"/>
  <c r="I176" i="1" s="1"/>
  <c r="K175" i="1"/>
  <c r="H175" i="1"/>
  <c r="I175" i="1" s="1"/>
  <c r="K174" i="1"/>
  <c r="H174" i="1"/>
  <c r="I174" i="1" s="1"/>
  <c r="K173" i="1"/>
  <c r="H173" i="1"/>
  <c r="I173" i="1" s="1"/>
  <c r="K172" i="1"/>
  <c r="H172" i="1"/>
  <c r="I172" i="1" s="1"/>
  <c r="N167" i="1"/>
  <c r="O167" i="1" s="1"/>
  <c r="P167" i="1" s="1"/>
  <c r="K167" i="1"/>
  <c r="H167" i="1"/>
  <c r="I167" i="1" s="1"/>
  <c r="Q167" i="1" s="1"/>
  <c r="N166" i="1"/>
  <c r="O166" i="1" s="1"/>
  <c r="H166" i="1"/>
  <c r="H159" i="1"/>
  <c r="H156" i="1"/>
  <c r="H155" i="1"/>
  <c r="K150" i="1"/>
  <c r="H150" i="1"/>
  <c r="I150" i="1" s="1"/>
  <c r="K149" i="1"/>
  <c r="H149" i="1"/>
  <c r="I149" i="1" s="1"/>
  <c r="H148" i="1"/>
  <c r="K147" i="1"/>
  <c r="H147" i="1"/>
  <c r="I147" i="1" s="1"/>
  <c r="K144" i="1"/>
  <c r="H144" i="1"/>
  <c r="I144" i="1" s="1"/>
  <c r="K136" i="1"/>
  <c r="H136" i="1"/>
  <c r="I136" i="1" s="1"/>
  <c r="H128" i="1"/>
  <c r="H121" i="1"/>
  <c r="H114" i="1"/>
  <c r="K109" i="1"/>
  <c r="H109" i="1"/>
  <c r="I109" i="1" s="1"/>
  <c r="K106" i="1"/>
  <c r="H106" i="1"/>
  <c r="I106" i="1" s="1"/>
  <c r="K103" i="1"/>
  <c r="H103" i="1"/>
  <c r="I103" i="1" s="1"/>
  <c r="K102" i="1"/>
  <c r="H102" i="1"/>
  <c r="I102" i="1" s="1"/>
  <c r="K99" i="1"/>
  <c r="H99" i="1"/>
  <c r="I99" i="1" s="1"/>
  <c r="H98" i="1"/>
  <c r="G86" i="1"/>
  <c r="K87" i="1"/>
  <c r="H87" i="1"/>
  <c r="I87" i="1" s="1"/>
  <c r="K86" i="1"/>
  <c r="H86" i="1"/>
  <c r="I86" i="1" s="1"/>
  <c r="H93" i="1"/>
  <c r="K90" i="1"/>
  <c r="H90" i="1"/>
  <c r="I90" i="1" s="1"/>
  <c r="K83" i="1"/>
  <c r="H83" i="1"/>
  <c r="I83" i="1" s="1"/>
  <c r="K80" i="1"/>
  <c r="H80" i="1"/>
  <c r="I80" i="1" s="1"/>
  <c r="H79" i="1"/>
  <c r="H78" i="1"/>
  <c r="I78" i="1" s="1"/>
  <c r="K71" i="1"/>
  <c r="H71" i="1"/>
  <c r="I71" i="1" s="1"/>
  <c r="H68" i="1"/>
  <c r="N68" i="1"/>
  <c r="O68" i="1" s="1"/>
  <c r="H67" i="1"/>
  <c r="H66" i="1"/>
  <c r="K61" i="1"/>
  <c r="H61" i="1"/>
  <c r="I61" i="1" s="1"/>
  <c r="K58" i="1"/>
  <c r="H58" i="1"/>
  <c r="I58" i="1" s="1"/>
  <c r="H53" i="1"/>
  <c r="H52" i="1"/>
  <c r="K49" i="1"/>
  <c r="H49" i="1"/>
  <c r="I49" i="1" s="1"/>
  <c r="K44" i="1"/>
  <c r="K43" i="1"/>
  <c r="J39" i="1"/>
  <c r="K39" i="1" s="1"/>
  <c r="K40" i="1"/>
  <c r="H40" i="1"/>
  <c r="I40" i="1" s="1"/>
  <c r="H39" i="1"/>
  <c r="I39" i="1" s="1"/>
  <c r="K38" i="1"/>
  <c r="H38" i="1"/>
  <c r="I38" i="1" s="1"/>
  <c r="K37" i="1"/>
  <c r="H37" i="1"/>
  <c r="I37" i="1" s="1"/>
  <c r="K36" i="1"/>
  <c r="I36" i="1"/>
  <c r="H36" i="1"/>
  <c r="H35" i="1"/>
  <c r="K34" i="1"/>
  <c r="H34" i="1"/>
  <c r="I34" i="1" s="1"/>
  <c r="K33" i="1"/>
  <c r="H33" i="1"/>
  <c r="I33" i="1" s="1"/>
  <c r="K32" i="1"/>
  <c r="H32" i="1"/>
  <c r="I32" i="1" s="1"/>
  <c r="H31" i="1"/>
  <c r="K30" i="1"/>
  <c r="H30" i="1"/>
  <c r="I30" i="1" s="1"/>
  <c r="K29" i="1"/>
  <c r="H29" i="1"/>
  <c r="I29" i="1" s="1"/>
  <c r="K28" i="1"/>
  <c r="H28" i="1"/>
  <c r="I28" i="1" s="1"/>
  <c r="N316" i="1"/>
  <c r="O316" i="1" s="1"/>
  <c r="P316" i="1" s="1"/>
  <c r="K316" i="1"/>
  <c r="H316" i="1"/>
  <c r="I316" i="1" s="1"/>
  <c r="N315" i="1"/>
  <c r="O315" i="1" s="1"/>
  <c r="P315" i="1" s="1"/>
  <c r="K315" i="1"/>
  <c r="H315" i="1"/>
  <c r="I315" i="1" s="1"/>
  <c r="N314" i="1"/>
  <c r="O314" i="1" s="1"/>
  <c r="P314" i="1" s="1"/>
  <c r="N313" i="1"/>
  <c r="O313" i="1" s="1"/>
  <c r="P313" i="1" s="1"/>
  <c r="K313" i="1"/>
  <c r="H313" i="1"/>
  <c r="I313" i="1" s="1"/>
  <c r="N312" i="1"/>
  <c r="O312" i="1" s="1"/>
  <c r="P312" i="1" s="1"/>
  <c r="K312" i="1"/>
  <c r="H312" i="1"/>
  <c r="I312" i="1" s="1"/>
  <c r="N311" i="1"/>
  <c r="O311" i="1" s="1"/>
  <c r="P311" i="1" s="1"/>
  <c r="N310" i="1"/>
  <c r="O310" i="1" s="1"/>
  <c r="P310" i="1" s="1"/>
  <c r="K310" i="1"/>
  <c r="H310" i="1"/>
  <c r="I310" i="1" s="1"/>
  <c r="N309" i="1"/>
  <c r="O309" i="1" s="1"/>
  <c r="P309" i="1" s="1"/>
  <c r="K309" i="1"/>
  <c r="H309" i="1"/>
  <c r="I309" i="1" s="1"/>
  <c r="N308" i="1"/>
  <c r="O308" i="1" s="1"/>
  <c r="P308" i="1" s="1"/>
  <c r="K308" i="1"/>
  <c r="H308" i="1"/>
  <c r="I308" i="1" s="1"/>
  <c r="N307" i="1"/>
  <c r="O307" i="1" s="1"/>
  <c r="P307" i="1" s="1"/>
  <c r="K307" i="1"/>
  <c r="H307" i="1"/>
  <c r="I307" i="1" s="1"/>
  <c r="N306" i="1"/>
  <c r="O306" i="1" s="1"/>
  <c r="P306" i="1" s="1"/>
  <c r="K306" i="1"/>
  <c r="H306" i="1"/>
  <c r="I306" i="1" s="1"/>
  <c r="N305" i="1"/>
  <c r="O305" i="1" s="1"/>
  <c r="P305" i="1" s="1"/>
  <c r="N304" i="1"/>
  <c r="O304" i="1" s="1"/>
  <c r="P304" i="1" s="1"/>
  <c r="N303" i="1"/>
  <c r="O303" i="1" s="1"/>
  <c r="P303" i="1" s="1"/>
  <c r="N302" i="1"/>
  <c r="O302" i="1" s="1"/>
  <c r="P302" i="1" s="1"/>
  <c r="N301" i="1"/>
  <c r="O301" i="1" s="1"/>
  <c r="P301" i="1" s="1"/>
  <c r="N300" i="1"/>
  <c r="O300" i="1" s="1"/>
  <c r="P300" i="1" s="1"/>
  <c r="N299" i="1"/>
  <c r="O299" i="1" s="1"/>
  <c r="P299" i="1" s="1"/>
  <c r="K299" i="1"/>
  <c r="H299" i="1"/>
  <c r="I299" i="1" s="1"/>
  <c r="N298" i="1"/>
  <c r="O298" i="1" s="1"/>
  <c r="P298" i="1" s="1"/>
  <c r="K298" i="1"/>
  <c r="H298" i="1"/>
  <c r="I298" i="1" s="1"/>
  <c r="N297" i="1"/>
  <c r="O297" i="1" s="1"/>
  <c r="P297" i="1" s="1"/>
  <c r="N296" i="1"/>
  <c r="O296" i="1" s="1"/>
  <c r="P296" i="1" s="1"/>
  <c r="N295" i="1"/>
  <c r="O295" i="1" s="1"/>
  <c r="P295" i="1" s="1"/>
  <c r="N294" i="1"/>
  <c r="O294" i="1" s="1"/>
  <c r="P294" i="1" s="1"/>
  <c r="K294" i="1"/>
  <c r="H294" i="1"/>
  <c r="I294" i="1" s="1"/>
  <c r="N293" i="1"/>
  <c r="O293" i="1" s="1"/>
  <c r="P293" i="1" s="1"/>
  <c r="K293" i="1"/>
  <c r="H293" i="1"/>
  <c r="I293" i="1" s="1"/>
  <c r="N292" i="1"/>
  <c r="O292" i="1" s="1"/>
  <c r="P292" i="1" s="1"/>
  <c r="K292" i="1"/>
  <c r="H292" i="1"/>
  <c r="I292" i="1" s="1"/>
  <c r="N291" i="1"/>
  <c r="O291" i="1" s="1"/>
  <c r="P291" i="1" s="1"/>
  <c r="K291" i="1"/>
  <c r="H291" i="1"/>
  <c r="I291" i="1" s="1"/>
  <c r="N290" i="1"/>
  <c r="O290" i="1" s="1"/>
  <c r="P290" i="1" s="1"/>
  <c r="K290" i="1"/>
  <c r="H290" i="1"/>
  <c r="I290" i="1" s="1"/>
  <c r="N289" i="1"/>
  <c r="O289" i="1" s="1"/>
  <c r="P289" i="1" s="1"/>
  <c r="K289" i="1"/>
  <c r="H289" i="1"/>
  <c r="I289" i="1" s="1"/>
  <c r="N288" i="1"/>
  <c r="O288" i="1" s="1"/>
  <c r="P288" i="1" s="1"/>
  <c r="K288" i="1"/>
  <c r="H288" i="1"/>
  <c r="I288" i="1" s="1"/>
  <c r="N287" i="1"/>
  <c r="O287" i="1" s="1"/>
  <c r="P287" i="1" s="1"/>
  <c r="K287" i="1"/>
  <c r="H287" i="1"/>
  <c r="I287" i="1" s="1"/>
  <c r="N286" i="1"/>
  <c r="O286" i="1" s="1"/>
  <c r="P286" i="1" s="1"/>
  <c r="K286" i="1"/>
  <c r="H286" i="1"/>
  <c r="I286" i="1" s="1"/>
  <c r="N280" i="1"/>
  <c r="O280" i="1" s="1"/>
  <c r="P280" i="1" s="1"/>
  <c r="K280" i="1"/>
  <c r="H280" i="1"/>
  <c r="I280" i="1" s="1"/>
  <c r="N279" i="1"/>
  <c r="O279" i="1" s="1"/>
  <c r="P279" i="1" s="1"/>
  <c r="K279" i="1"/>
  <c r="H279" i="1"/>
  <c r="I279" i="1" s="1"/>
  <c r="N278" i="1"/>
  <c r="O278" i="1" s="1"/>
  <c r="P278" i="1" s="1"/>
  <c r="N276" i="1"/>
  <c r="O276" i="1" s="1"/>
  <c r="P276" i="1" s="1"/>
  <c r="N275" i="1"/>
  <c r="O275" i="1" s="1"/>
  <c r="P275" i="1" s="1"/>
  <c r="K275" i="1"/>
  <c r="H275" i="1"/>
  <c r="I275" i="1" s="1"/>
  <c r="N274" i="1"/>
  <c r="O274" i="1" s="1"/>
  <c r="P274" i="1" s="1"/>
  <c r="K274" i="1"/>
  <c r="H274" i="1"/>
  <c r="I274" i="1" s="1"/>
  <c r="N273" i="1"/>
  <c r="O273" i="1" s="1"/>
  <c r="P273" i="1" s="1"/>
  <c r="K273" i="1"/>
  <c r="H273" i="1"/>
  <c r="I273" i="1" s="1"/>
  <c r="N272" i="1"/>
  <c r="O272" i="1" s="1"/>
  <c r="P272" i="1" s="1"/>
  <c r="K272" i="1"/>
  <c r="H272" i="1"/>
  <c r="I272" i="1" s="1"/>
  <c r="O271" i="1"/>
  <c r="P271" i="1" s="1"/>
  <c r="N271" i="1"/>
  <c r="K271" i="1"/>
  <c r="H271" i="1"/>
  <c r="I271" i="1" s="1"/>
  <c r="N270" i="1"/>
  <c r="O270" i="1" s="1"/>
  <c r="P270" i="1" s="1"/>
  <c r="K270" i="1"/>
  <c r="H270" i="1"/>
  <c r="I270" i="1" s="1"/>
  <c r="N269" i="1"/>
  <c r="O269" i="1" s="1"/>
  <c r="P269" i="1" s="1"/>
  <c r="K269" i="1"/>
  <c r="H269" i="1"/>
  <c r="I269" i="1" s="1"/>
  <c r="N268" i="1"/>
  <c r="O268" i="1" s="1"/>
  <c r="P268" i="1" s="1"/>
  <c r="K268" i="1"/>
  <c r="H268" i="1"/>
  <c r="I268" i="1" s="1"/>
  <c r="N267" i="1"/>
  <c r="O267" i="1" s="1"/>
  <c r="P267" i="1" s="1"/>
  <c r="N266" i="1"/>
  <c r="O266" i="1" s="1"/>
  <c r="P266" i="1" s="1"/>
  <c r="K266" i="1"/>
  <c r="H266" i="1"/>
  <c r="I266" i="1" s="1"/>
  <c r="N265" i="1"/>
  <c r="O265" i="1" s="1"/>
  <c r="P265" i="1" s="1"/>
  <c r="K265" i="1"/>
  <c r="H265" i="1"/>
  <c r="I265" i="1" s="1"/>
  <c r="N264" i="1"/>
  <c r="O264" i="1" s="1"/>
  <c r="P264" i="1" s="1"/>
  <c r="K264" i="1"/>
  <c r="H264" i="1"/>
  <c r="I264" i="1" s="1"/>
  <c r="N263" i="1"/>
  <c r="O263" i="1" s="1"/>
  <c r="P263" i="1" s="1"/>
  <c r="K263" i="1"/>
  <c r="H263" i="1"/>
  <c r="I263" i="1" s="1"/>
  <c r="N262" i="1"/>
  <c r="O262" i="1" s="1"/>
  <c r="P262" i="1" s="1"/>
  <c r="N261" i="1"/>
  <c r="O261" i="1" s="1"/>
  <c r="P261" i="1" s="1"/>
  <c r="K261" i="1"/>
  <c r="I261" i="1"/>
  <c r="H261" i="1"/>
  <c r="N260" i="1"/>
  <c r="O260" i="1" s="1"/>
  <c r="P260" i="1" s="1"/>
  <c r="K260" i="1"/>
  <c r="H260" i="1"/>
  <c r="I260" i="1" s="1"/>
  <c r="N259" i="1"/>
  <c r="O259" i="1" s="1"/>
  <c r="P259" i="1" s="1"/>
  <c r="N258" i="1"/>
  <c r="O258" i="1" s="1"/>
  <c r="P258" i="1" s="1"/>
  <c r="N257" i="1"/>
  <c r="O257" i="1" s="1"/>
  <c r="P257" i="1" s="1"/>
  <c r="N256" i="1"/>
  <c r="O256" i="1" s="1"/>
  <c r="P256" i="1" s="1"/>
  <c r="N255" i="1"/>
  <c r="O255" i="1" s="1"/>
  <c r="P255" i="1" s="1"/>
  <c r="N254" i="1"/>
  <c r="O254" i="1" s="1"/>
  <c r="P254" i="1" s="1"/>
  <c r="N253" i="1"/>
  <c r="O253" i="1" s="1"/>
  <c r="P253" i="1" s="1"/>
  <c r="N252" i="1"/>
  <c r="O252" i="1" s="1"/>
  <c r="P252" i="1" s="1"/>
  <c r="N251" i="1"/>
  <c r="O251" i="1" s="1"/>
  <c r="P251" i="1" s="1"/>
  <c r="K251" i="1"/>
  <c r="H251" i="1"/>
  <c r="I251" i="1" s="1"/>
  <c r="N250" i="1"/>
  <c r="O250" i="1" s="1"/>
  <c r="P250" i="1" s="1"/>
  <c r="K250" i="1"/>
  <c r="H250" i="1"/>
  <c r="I250" i="1" s="1"/>
  <c r="N249" i="1"/>
  <c r="O249" i="1" s="1"/>
  <c r="N248" i="1"/>
  <c r="O248" i="1" s="1"/>
  <c r="P248" i="1" s="1"/>
  <c r="K248" i="1"/>
  <c r="H248" i="1"/>
  <c r="I248" i="1" s="1"/>
  <c r="N247" i="1"/>
  <c r="O247" i="1" s="1"/>
  <c r="P247" i="1" s="1"/>
  <c r="K247" i="1"/>
  <c r="H247" i="1"/>
  <c r="I247" i="1" s="1"/>
  <c r="N246" i="1"/>
  <c r="O246" i="1" s="1"/>
  <c r="P246" i="1" s="1"/>
  <c r="N245" i="1"/>
  <c r="O245" i="1" s="1"/>
  <c r="P245" i="1" s="1"/>
  <c r="N244" i="1"/>
  <c r="O244" i="1" s="1"/>
  <c r="P244" i="1" s="1"/>
  <c r="K244" i="1"/>
  <c r="H244" i="1"/>
  <c r="I244" i="1" s="1"/>
  <c r="N243" i="1"/>
  <c r="O243" i="1" s="1"/>
  <c r="P243" i="1" s="1"/>
  <c r="K243" i="1"/>
  <c r="H243" i="1"/>
  <c r="I243" i="1" s="1"/>
  <c r="N242" i="1"/>
  <c r="O242" i="1" s="1"/>
  <c r="N241" i="1"/>
  <c r="O241" i="1" s="1"/>
  <c r="P241" i="1" s="1"/>
  <c r="N236" i="1"/>
  <c r="O236" i="1" s="1"/>
  <c r="P236" i="1" s="1"/>
  <c r="N235" i="1"/>
  <c r="O235" i="1" s="1"/>
  <c r="P235" i="1" s="1"/>
  <c r="K235" i="1"/>
  <c r="H235" i="1"/>
  <c r="I235" i="1" s="1"/>
  <c r="N234" i="1"/>
  <c r="O234" i="1" s="1"/>
  <c r="P234" i="1" s="1"/>
  <c r="K234" i="1"/>
  <c r="H234" i="1"/>
  <c r="I234" i="1" s="1"/>
  <c r="N233" i="1"/>
  <c r="O233" i="1" s="1"/>
  <c r="P233" i="1" s="1"/>
  <c r="K233" i="1"/>
  <c r="H233" i="1"/>
  <c r="I233" i="1" s="1"/>
  <c r="N232" i="1"/>
  <c r="O232" i="1" s="1"/>
  <c r="P232" i="1" s="1"/>
  <c r="N231" i="1"/>
  <c r="O231" i="1" s="1"/>
  <c r="P231" i="1" s="1"/>
  <c r="N230" i="1"/>
  <c r="O230" i="1" s="1"/>
  <c r="P230" i="1" s="1"/>
  <c r="N229" i="1"/>
  <c r="O229" i="1" s="1"/>
  <c r="P229" i="1" s="1"/>
  <c r="K229" i="1"/>
  <c r="H229" i="1"/>
  <c r="I229" i="1" s="1"/>
  <c r="N228" i="1"/>
  <c r="O228" i="1" s="1"/>
  <c r="P228" i="1" s="1"/>
  <c r="K228" i="1"/>
  <c r="H228" i="1"/>
  <c r="I228" i="1" s="1"/>
  <c r="N227" i="1"/>
  <c r="O227" i="1" s="1"/>
  <c r="P227" i="1" s="1"/>
  <c r="K227" i="1"/>
  <c r="H227" i="1"/>
  <c r="I227" i="1" s="1"/>
  <c r="N226" i="1"/>
  <c r="O226" i="1" s="1"/>
  <c r="P226" i="1" s="1"/>
  <c r="N225" i="1"/>
  <c r="O225" i="1" s="1"/>
  <c r="P225" i="1" s="1"/>
  <c r="N224" i="1"/>
  <c r="O224" i="1" s="1"/>
  <c r="P224" i="1" s="1"/>
  <c r="K224" i="1"/>
  <c r="H224" i="1"/>
  <c r="I224" i="1" s="1"/>
  <c r="N223" i="1"/>
  <c r="O223" i="1" s="1"/>
  <c r="P223" i="1" s="1"/>
  <c r="K223" i="1"/>
  <c r="H223" i="1"/>
  <c r="I223" i="1" s="1"/>
  <c r="Q223" i="1" s="1"/>
  <c r="N222" i="1"/>
  <c r="O222" i="1" s="1"/>
  <c r="P222" i="1" s="1"/>
  <c r="N221" i="1"/>
  <c r="O221" i="1" s="1"/>
  <c r="P221" i="1" s="1"/>
  <c r="K221" i="1"/>
  <c r="H221" i="1"/>
  <c r="I221" i="1" s="1"/>
  <c r="N220" i="1"/>
  <c r="O220" i="1" s="1"/>
  <c r="P220" i="1" s="1"/>
  <c r="K220" i="1"/>
  <c r="H220" i="1"/>
  <c r="I220" i="1" s="1"/>
  <c r="N219" i="1"/>
  <c r="O219" i="1" s="1"/>
  <c r="P219" i="1" s="1"/>
  <c r="K219" i="1"/>
  <c r="H219" i="1"/>
  <c r="I219" i="1" s="1"/>
  <c r="N218" i="1"/>
  <c r="O218" i="1" s="1"/>
  <c r="P218" i="1" s="1"/>
  <c r="K218" i="1"/>
  <c r="H218" i="1"/>
  <c r="I218" i="1" s="1"/>
  <c r="N217" i="1"/>
  <c r="O217" i="1" s="1"/>
  <c r="P217" i="1" s="1"/>
  <c r="K217" i="1"/>
  <c r="H217" i="1"/>
  <c r="I217" i="1" s="1"/>
  <c r="N216" i="1"/>
  <c r="O216" i="1" s="1"/>
  <c r="P216" i="1" s="1"/>
  <c r="H216" i="1"/>
  <c r="I216" i="1" s="1"/>
  <c r="N215" i="1"/>
  <c r="O215" i="1" s="1"/>
  <c r="P215" i="1" s="1"/>
  <c r="K215" i="1"/>
  <c r="H215" i="1"/>
  <c r="I215" i="1" s="1"/>
  <c r="N214" i="1"/>
  <c r="O214" i="1" s="1"/>
  <c r="P214" i="1" s="1"/>
  <c r="K214" i="1"/>
  <c r="H214" i="1"/>
  <c r="I214" i="1" s="1"/>
  <c r="N213" i="1"/>
  <c r="O213" i="1" s="1"/>
  <c r="P213" i="1" s="1"/>
  <c r="K213" i="1"/>
  <c r="H213" i="1"/>
  <c r="I213" i="1" s="1"/>
  <c r="N212" i="1"/>
  <c r="O212" i="1" s="1"/>
  <c r="P212" i="1" s="1"/>
  <c r="H212" i="1"/>
  <c r="I212" i="1" s="1"/>
  <c r="N211" i="1"/>
  <c r="O211" i="1" s="1"/>
  <c r="P211" i="1" s="1"/>
  <c r="H211" i="1"/>
  <c r="I211" i="1" s="1"/>
  <c r="N210" i="1"/>
  <c r="O210" i="1" s="1"/>
  <c r="P210" i="1" s="1"/>
  <c r="N209" i="1"/>
  <c r="O209" i="1" s="1"/>
  <c r="P209" i="1" s="1"/>
  <c r="N208" i="1"/>
  <c r="O208" i="1" s="1"/>
  <c r="P208" i="1" s="1"/>
  <c r="K208" i="1"/>
  <c r="H208" i="1"/>
  <c r="I208" i="1" s="1"/>
  <c r="N204" i="1"/>
  <c r="O204" i="1" s="1"/>
  <c r="P204" i="1" s="1"/>
  <c r="K204" i="1"/>
  <c r="H204" i="1"/>
  <c r="I204" i="1" s="1"/>
  <c r="N203" i="1"/>
  <c r="O203" i="1" s="1"/>
  <c r="P203" i="1" s="1"/>
  <c r="N202" i="1"/>
  <c r="O202" i="1" s="1"/>
  <c r="P202" i="1" s="1"/>
  <c r="K202" i="1"/>
  <c r="I202" i="1"/>
  <c r="H202" i="1"/>
  <c r="N201" i="1"/>
  <c r="O201" i="1" s="1"/>
  <c r="P201" i="1" s="1"/>
  <c r="K201" i="1"/>
  <c r="H201" i="1"/>
  <c r="I201" i="1" s="1"/>
  <c r="N200" i="1"/>
  <c r="O200" i="1" s="1"/>
  <c r="P200" i="1" s="1"/>
  <c r="N199" i="1"/>
  <c r="O199" i="1" s="1"/>
  <c r="P199" i="1" s="1"/>
  <c r="K199" i="1"/>
  <c r="I199" i="1"/>
  <c r="H199" i="1"/>
  <c r="N179" i="1"/>
  <c r="O179" i="1" s="1"/>
  <c r="P179" i="1" s="1"/>
  <c r="K179" i="1"/>
  <c r="H179" i="1"/>
  <c r="I179" i="1" s="1"/>
  <c r="N178" i="1"/>
  <c r="O178" i="1" s="1"/>
  <c r="P178" i="1" s="1"/>
  <c r="N177" i="1"/>
  <c r="O177" i="1" s="1"/>
  <c r="P177" i="1" s="1"/>
  <c r="N176" i="1"/>
  <c r="O176" i="1" s="1"/>
  <c r="P176" i="1" s="1"/>
  <c r="N175" i="1"/>
  <c r="O175" i="1" s="1"/>
  <c r="P175" i="1" s="1"/>
  <c r="N174" i="1"/>
  <c r="O174" i="1" s="1"/>
  <c r="P174" i="1" s="1"/>
  <c r="N173" i="1"/>
  <c r="O173" i="1" s="1"/>
  <c r="P173" i="1" s="1"/>
  <c r="N172" i="1"/>
  <c r="O172" i="1" s="1"/>
  <c r="P172" i="1" s="1"/>
  <c r="N165" i="1"/>
  <c r="O165" i="1" s="1"/>
  <c r="P165" i="1" s="1"/>
  <c r="K165" i="1"/>
  <c r="I165" i="1"/>
  <c r="H165" i="1"/>
  <c r="O164" i="1"/>
  <c r="P164" i="1" s="1"/>
  <c r="N164" i="1"/>
  <c r="K164" i="1"/>
  <c r="H164" i="1"/>
  <c r="I164" i="1" s="1"/>
  <c r="N163" i="1"/>
  <c r="O163" i="1" s="1"/>
  <c r="P163" i="1" s="1"/>
  <c r="K163" i="1"/>
  <c r="H163" i="1"/>
  <c r="I163" i="1" s="1"/>
  <c r="N162" i="1"/>
  <c r="O162" i="1" s="1"/>
  <c r="H162" i="1"/>
  <c r="N161" i="1"/>
  <c r="O161" i="1" s="1"/>
  <c r="P161" i="1" s="1"/>
  <c r="K161" i="1"/>
  <c r="I161" i="1"/>
  <c r="H161" i="1"/>
  <c r="N160" i="1"/>
  <c r="O160" i="1" s="1"/>
  <c r="P160" i="1" s="1"/>
  <c r="K160" i="1"/>
  <c r="H160" i="1"/>
  <c r="I160" i="1" s="1"/>
  <c r="N159" i="1"/>
  <c r="O159" i="1" s="1"/>
  <c r="N158" i="1"/>
  <c r="O158" i="1" s="1"/>
  <c r="P158" i="1" s="1"/>
  <c r="K158" i="1"/>
  <c r="H158" i="1"/>
  <c r="I158" i="1" s="1"/>
  <c r="N157" i="1"/>
  <c r="O157" i="1" s="1"/>
  <c r="P157" i="1" s="1"/>
  <c r="K157" i="1"/>
  <c r="H157" i="1"/>
  <c r="I157" i="1" s="1"/>
  <c r="N156" i="1"/>
  <c r="O156" i="1" s="1"/>
  <c r="N155" i="1"/>
  <c r="O155" i="1" s="1"/>
  <c r="N154" i="1"/>
  <c r="O154" i="1" s="1"/>
  <c r="P154" i="1" s="1"/>
  <c r="K154" i="1"/>
  <c r="H154" i="1"/>
  <c r="I154" i="1" s="1"/>
  <c r="N153" i="1"/>
  <c r="O153" i="1" s="1"/>
  <c r="P153" i="1" s="1"/>
  <c r="K153" i="1"/>
  <c r="H153" i="1"/>
  <c r="I153" i="1" s="1"/>
  <c r="O152" i="1"/>
  <c r="P152" i="1" s="1"/>
  <c r="N152" i="1"/>
  <c r="K152" i="1"/>
  <c r="H152" i="1"/>
  <c r="I152" i="1" s="1"/>
  <c r="N151" i="1"/>
  <c r="O151" i="1" s="1"/>
  <c r="P151" i="1" s="1"/>
  <c r="K151" i="1"/>
  <c r="H151" i="1"/>
  <c r="I151" i="1" s="1"/>
  <c r="N150" i="1"/>
  <c r="O150" i="1" s="1"/>
  <c r="P150" i="1" s="1"/>
  <c r="N149" i="1"/>
  <c r="O149" i="1" s="1"/>
  <c r="P149" i="1" s="1"/>
  <c r="N148" i="1"/>
  <c r="O148" i="1" s="1"/>
  <c r="N147" i="1"/>
  <c r="O147" i="1" s="1"/>
  <c r="P147" i="1" s="1"/>
  <c r="N146" i="1"/>
  <c r="O146" i="1" s="1"/>
  <c r="P146" i="1" s="1"/>
  <c r="K146" i="1"/>
  <c r="H146" i="1"/>
  <c r="I146" i="1" s="1"/>
  <c r="N145" i="1"/>
  <c r="O145" i="1" s="1"/>
  <c r="P145" i="1" s="1"/>
  <c r="K145" i="1"/>
  <c r="H145" i="1"/>
  <c r="I145" i="1" s="1"/>
  <c r="N144" i="1"/>
  <c r="O144" i="1" s="1"/>
  <c r="P144" i="1" s="1"/>
  <c r="N143" i="1"/>
  <c r="O143" i="1" s="1"/>
  <c r="P143" i="1" s="1"/>
  <c r="K143" i="1"/>
  <c r="H143" i="1"/>
  <c r="I143" i="1" s="1"/>
  <c r="N142" i="1"/>
  <c r="O142" i="1" s="1"/>
  <c r="P142" i="1" s="1"/>
  <c r="K142" i="1"/>
  <c r="H142" i="1"/>
  <c r="I142" i="1" s="1"/>
  <c r="N136" i="1"/>
  <c r="O136" i="1" s="1"/>
  <c r="P136" i="1" s="1"/>
  <c r="N135" i="1"/>
  <c r="O135" i="1" s="1"/>
  <c r="P135" i="1" s="1"/>
  <c r="K135" i="1"/>
  <c r="H135" i="1"/>
  <c r="I135" i="1" s="1"/>
  <c r="N134" i="1"/>
  <c r="O134" i="1" s="1"/>
  <c r="P134" i="1" s="1"/>
  <c r="K134" i="1"/>
  <c r="H134" i="1"/>
  <c r="I134" i="1" s="1"/>
  <c r="N128" i="1"/>
  <c r="O128" i="1" s="1"/>
  <c r="N127" i="1"/>
  <c r="O127" i="1" s="1"/>
  <c r="P127" i="1" s="1"/>
  <c r="K127" i="1"/>
  <c r="H127" i="1"/>
  <c r="I127" i="1" s="1"/>
  <c r="Q127" i="1" s="1"/>
  <c r="N121" i="1"/>
  <c r="O121" i="1" s="1"/>
  <c r="N120" i="1"/>
  <c r="O120" i="1" s="1"/>
  <c r="P120" i="1" s="1"/>
  <c r="K120" i="1"/>
  <c r="H120" i="1"/>
  <c r="I120" i="1" s="1"/>
  <c r="N119" i="1"/>
  <c r="O119" i="1" s="1"/>
  <c r="H119" i="1"/>
  <c r="N118" i="1"/>
  <c r="O118" i="1" s="1"/>
  <c r="H118" i="1"/>
  <c r="N117" i="1"/>
  <c r="O117" i="1" s="1"/>
  <c r="H117" i="1"/>
  <c r="N116" i="1"/>
  <c r="O116" i="1" s="1"/>
  <c r="H116" i="1"/>
  <c r="N115" i="1"/>
  <c r="O115" i="1" s="1"/>
  <c r="H115" i="1"/>
  <c r="N114" i="1"/>
  <c r="O114" i="1" s="1"/>
  <c r="N113" i="1"/>
  <c r="O113" i="1" s="1"/>
  <c r="P113" i="1" s="1"/>
  <c r="K113" i="1"/>
  <c r="H113" i="1"/>
  <c r="I113" i="1" s="1"/>
  <c r="N112" i="1"/>
  <c r="O112" i="1" s="1"/>
  <c r="P112" i="1" s="1"/>
  <c r="K112" i="1"/>
  <c r="H112" i="1"/>
  <c r="I112" i="1" s="1"/>
  <c r="N111" i="1"/>
  <c r="O111" i="1" s="1"/>
  <c r="P111" i="1" s="1"/>
  <c r="K111" i="1"/>
  <c r="H111" i="1"/>
  <c r="I111" i="1" s="1"/>
  <c r="Q111" i="1" s="1"/>
  <c r="N110" i="1"/>
  <c r="O110" i="1" s="1"/>
  <c r="P110" i="1" s="1"/>
  <c r="K110" i="1"/>
  <c r="H110" i="1"/>
  <c r="I110" i="1" s="1"/>
  <c r="N109" i="1"/>
  <c r="O109" i="1" s="1"/>
  <c r="P109" i="1" s="1"/>
  <c r="N108" i="1"/>
  <c r="O108" i="1" s="1"/>
  <c r="P108" i="1" s="1"/>
  <c r="K108" i="1"/>
  <c r="H108" i="1"/>
  <c r="I108" i="1" s="1"/>
  <c r="N107" i="1"/>
  <c r="O107" i="1" s="1"/>
  <c r="P107" i="1" s="1"/>
  <c r="K107" i="1"/>
  <c r="H107" i="1"/>
  <c r="I107" i="1" s="1"/>
  <c r="N106" i="1"/>
  <c r="O106" i="1" s="1"/>
  <c r="P106" i="1" s="1"/>
  <c r="N105" i="1"/>
  <c r="O105" i="1" s="1"/>
  <c r="P105" i="1" s="1"/>
  <c r="K105" i="1"/>
  <c r="H105" i="1"/>
  <c r="I105" i="1" s="1"/>
  <c r="N104" i="1"/>
  <c r="O104" i="1" s="1"/>
  <c r="P104" i="1" s="1"/>
  <c r="K104" i="1"/>
  <c r="H104" i="1"/>
  <c r="I104" i="1" s="1"/>
  <c r="N103" i="1"/>
  <c r="O103" i="1" s="1"/>
  <c r="P103" i="1" s="1"/>
  <c r="N102" i="1"/>
  <c r="O102" i="1" s="1"/>
  <c r="P102" i="1" s="1"/>
  <c r="N101" i="1"/>
  <c r="O101" i="1" s="1"/>
  <c r="P101" i="1" s="1"/>
  <c r="K101" i="1"/>
  <c r="I101" i="1"/>
  <c r="H101" i="1"/>
  <c r="N100" i="1"/>
  <c r="O100" i="1" s="1"/>
  <c r="P100" i="1" s="1"/>
  <c r="K100" i="1"/>
  <c r="H100" i="1"/>
  <c r="I100" i="1" s="1"/>
  <c r="N99" i="1"/>
  <c r="O99" i="1" s="1"/>
  <c r="P99" i="1" s="1"/>
  <c r="N98" i="1"/>
  <c r="O98" i="1" s="1"/>
  <c r="N93" i="1"/>
  <c r="O93" i="1" s="1"/>
  <c r="N92" i="1"/>
  <c r="O92" i="1" s="1"/>
  <c r="P92" i="1" s="1"/>
  <c r="K92" i="1"/>
  <c r="H92" i="1"/>
  <c r="I92" i="1" s="1"/>
  <c r="N91" i="1"/>
  <c r="O91" i="1" s="1"/>
  <c r="P91" i="1" s="1"/>
  <c r="K91" i="1"/>
  <c r="H91" i="1"/>
  <c r="I91" i="1" s="1"/>
  <c r="N90" i="1"/>
  <c r="O90" i="1" s="1"/>
  <c r="P90" i="1" s="1"/>
  <c r="N89" i="1"/>
  <c r="O89" i="1" s="1"/>
  <c r="P89" i="1" s="1"/>
  <c r="K89" i="1"/>
  <c r="H89" i="1"/>
  <c r="I89" i="1" s="1"/>
  <c r="N88" i="1"/>
  <c r="O88" i="1" s="1"/>
  <c r="P88" i="1" s="1"/>
  <c r="K88" i="1"/>
  <c r="H88" i="1"/>
  <c r="I88" i="1" s="1"/>
  <c r="N87" i="1"/>
  <c r="O87" i="1" s="1"/>
  <c r="P87" i="1" s="1"/>
  <c r="N86" i="1"/>
  <c r="O86" i="1" s="1"/>
  <c r="P86" i="1" s="1"/>
  <c r="N85" i="1"/>
  <c r="O85" i="1" s="1"/>
  <c r="P85" i="1" s="1"/>
  <c r="K85" i="1"/>
  <c r="H85" i="1"/>
  <c r="I85" i="1" s="1"/>
  <c r="N84" i="1"/>
  <c r="O84" i="1" s="1"/>
  <c r="P84" i="1" s="1"/>
  <c r="K84" i="1"/>
  <c r="H84" i="1"/>
  <c r="I84" i="1" s="1"/>
  <c r="N83" i="1"/>
  <c r="O83" i="1" s="1"/>
  <c r="P83" i="1" s="1"/>
  <c r="N82" i="1"/>
  <c r="O82" i="1" s="1"/>
  <c r="P82" i="1" s="1"/>
  <c r="K82" i="1"/>
  <c r="H82" i="1"/>
  <c r="I82" i="1" s="1"/>
  <c r="N81" i="1"/>
  <c r="O81" i="1" s="1"/>
  <c r="P81" i="1" s="1"/>
  <c r="K81" i="1"/>
  <c r="H81" i="1"/>
  <c r="I81" i="1" s="1"/>
  <c r="N80" i="1"/>
  <c r="O80" i="1" s="1"/>
  <c r="P80" i="1" s="1"/>
  <c r="N79" i="1"/>
  <c r="O79" i="1" s="1"/>
  <c r="N78" i="1"/>
  <c r="O78" i="1" s="1"/>
  <c r="P78" i="1" s="1"/>
  <c r="N77" i="1"/>
  <c r="O77" i="1" s="1"/>
  <c r="P77" i="1" s="1"/>
  <c r="K77" i="1"/>
  <c r="H77" i="1"/>
  <c r="I77" i="1" s="1"/>
  <c r="Q77" i="1" s="1"/>
  <c r="N71" i="1"/>
  <c r="O71" i="1" s="1"/>
  <c r="P71" i="1" s="1"/>
  <c r="N70" i="1"/>
  <c r="O70" i="1" s="1"/>
  <c r="P70" i="1" s="1"/>
  <c r="K70" i="1"/>
  <c r="H70" i="1"/>
  <c r="I70" i="1" s="1"/>
  <c r="N69" i="1"/>
  <c r="O69" i="1" s="1"/>
  <c r="P69" i="1" s="1"/>
  <c r="K69" i="1"/>
  <c r="H69" i="1"/>
  <c r="I69" i="1" s="1"/>
  <c r="N67" i="1"/>
  <c r="O67" i="1" s="1"/>
  <c r="N66" i="1"/>
  <c r="O66" i="1" s="1"/>
  <c r="N61" i="1"/>
  <c r="O61" i="1" s="1"/>
  <c r="P61" i="1" s="1"/>
  <c r="N60" i="1"/>
  <c r="O60" i="1" s="1"/>
  <c r="P60" i="1" s="1"/>
  <c r="K60" i="1"/>
  <c r="H60" i="1"/>
  <c r="I60" i="1" s="1"/>
  <c r="N59" i="1"/>
  <c r="O59" i="1" s="1"/>
  <c r="P59" i="1" s="1"/>
  <c r="K59" i="1"/>
  <c r="H59" i="1"/>
  <c r="I59" i="1" s="1"/>
  <c r="N58" i="1"/>
  <c r="O58" i="1" s="1"/>
  <c r="P58" i="1" s="1"/>
  <c r="N57" i="1"/>
  <c r="O57" i="1" s="1"/>
  <c r="P57" i="1" s="1"/>
  <c r="K57" i="1"/>
  <c r="H57" i="1"/>
  <c r="I57" i="1" s="1"/>
  <c r="N56" i="1"/>
  <c r="O56" i="1" s="1"/>
  <c r="P56" i="1" s="1"/>
  <c r="K56" i="1"/>
  <c r="H56" i="1"/>
  <c r="I56" i="1" s="1"/>
  <c r="N55" i="1"/>
  <c r="O55" i="1" s="1"/>
  <c r="P55" i="1" s="1"/>
  <c r="K55" i="1"/>
  <c r="H55" i="1"/>
  <c r="I55" i="1" s="1"/>
  <c r="N54" i="1"/>
  <c r="O54" i="1" s="1"/>
  <c r="P54" i="1" s="1"/>
  <c r="K54" i="1"/>
  <c r="H54" i="1"/>
  <c r="I54" i="1" s="1"/>
  <c r="N53" i="1"/>
  <c r="O53" i="1" s="1"/>
  <c r="N52" i="1"/>
  <c r="O52" i="1" s="1"/>
  <c r="N51" i="1"/>
  <c r="O51" i="1" s="1"/>
  <c r="P51" i="1" s="1"/>
  <c r="K51" i="1"/>
  <c r="H51" i="1"/>
  <c r="I51" i="1" s="1"/>
  <c r="N50" i="1"/>
  <c r="O50" i="1" s="1"/>
  <c r="P50" i="1" s="1"/>
  <c r="K50" i="1"/>
  <c r="H50" i="1"/>
  <c r="I50" i="1" s="1"/>
  <c r="N49" i="1"/>
  <c r="O49" i="1" s="1"/>
  <c r="P49" i="1" s="1"/>
  <c r="N44" i="1"/>
  <c r="O44" i="1" s="1"/>
  <c r="P44" i="1" s="1"/>
  <c r="H44" i="1"/>
  <c r="I44" i="1" s="1"/>
  <c r="N43" i="1"/>
  <c r="H43" i="1"/>
  <c r="I43" i="1" s="1"/>
  <c r="N42" i="1"/>
  <c r="O42" i="1" s="1"/>
  <c r="P42" i="1" s="1"/>
  <c r="K42" i="1"/>
  <c r="H42" i="1"/>
  <c r="I42" i="1" s="1"/>
  <c r="N41" i="1"/>
  <c r="O41" i="1" s="1"/>
  <c r="P41" i="1" s="1"/>
  <c r="K41" i="1"/>
  <c r="H41" i="1"/>
  <c r="I41" i="1" s="1"/>
  <c r="N40" i="1"/>
  <c r="O40" i="1" s="1"/>
  <c r="P40" i="1" s="1"/>
  <c r="N39" i="1"/>
  <c r="N38" i="1"/>
  <c r="O38" i="1" s="1"/>
  <c r="P38" i="1" s="1"/>
  <c r="N37" i="1"/>
  <c r="O37" i="1" s="1"/>
  <c r="P37" i="1" s="1"/>
  <c r="N36" i="1"/>
  <c r="O36" i="1" s="1"/>
  <c r="P36" i="1" s="1"/>
  <c r="Q36" i="1" s="1"/>
  <c r="N35" i="1"/>
  <c r="O35" i="1" s="1"/>
  <c r="N34" i="1"/>
  <c r="O34" i="1" s="1"/>
  <c r="P34" i="1" s="1"/>
  <c r="N33" i="1"/>
  <c r="O33" i="1" s="1"/>
  <c r="P33" i="1" s="1"/>
  <c r="N32" i="1"/>
  <c r="O32" i="1" s="1"/>
  <c r="P32" i="1" s="1"/>
  <c r="N31" i="1"/>
  <c r="O31" i="1" s="1"/>
  <c r="N30" i="1"/>
  <c r="O30" i="1" s="1"/>
  <c r="P30" i="1" s="1"/>
  <c r="N29" i="1"/>
  <c r="O29" i="1" s="1"/>
  <c r="P29" i="1" s="1"/>
  <c r="N28" i="1"/>
  <c r="O28" i="1" s="1"/>
  <c r="P28" i="1" s="1"/>
  <c r="P52" i="1" l="1"/>
  <c r="Q256" i="1"/>
  <c r="P79" i="1"/>
  <c r="P121" i="1"/>
  <c r="Q85" i="1"/>
  <c r="Q228" i="1"/>
  <c r="Q261" i="1"/>
  <c r="O39" i="1"/>
  <c r="P39" i="1" s="1"/>
  <c r="Q176" i="1"/>
  <c r="Q71" i="1"/>
  <c r="Q51" i="1"/>
  <c r="Q57" i="1"/>
  <c r="Q101" i="1"/>
  <c r="Q105" i="1"/>
  <c r="Q151" i="1"/>
  <c r="Q153" i="1"/>
  <c r="Q163" i="1"/>
  <c r="Q165" i="1"/>
  <c r="Q179" i="1"/>
  <c r="Q247" i="1"/>
  <c r="Q87" i="1"/>
  <c r="Q254" i="1"/>
  <c r="Q314" i="1"/>
  <c r="Q50" i="1"/>
  <c r="Q59" i="1"/>
  <c r="Q108" i="1"/>
  <c r="Q157" i="1"/>
  <c r="Q202" i="1"/>
  <c r="Q248" i="1"/>
  <c r="Q271" i="1"/>
  <c r="Q274" i="1"/>
  <c r="Q275" i="1"/>
  <c r="Q292" i="1"/>
  <c r="Q173" i="1"/>
  <c r="Q222" i="1"/>
  <c r="Q231" i="1"/>
  <c r="Q147" i="1"/>
  <c r="Q200" i="1"/>
  <c r="Q253" i="1"/>
  <c r="Q41" i="1"/>
  <c r="Q113" i="1"/>
  <c r="Q134" i="1"/>
  <c r="Q214" i="1"/>
  <c r="Q221" i="1"/>
  <c r="Q229" i="1"/>
  <c r="Q243" i="1"/>
  <c r="Q263" i="1"/>
  <c r="Q279" i="1"/>
  <c r="Q310" i="1"/>
  <c r="Q42" i="1"/>
  <c r="Q54" i="1"/>
  <c r="Q55" i="1"/>
  <c r="Q88" i="1"/>
  <c r="Q100" i="1"/>
  <c r="Q145" i="1"/>
  <c r="Q152" i="1"/>
  <c r="Q161" i="1"/>
  <c r="Q204" i="1"/>
  <c r="Q220" i="1"/>
  <c r="Q251" i="1"/>
  <c r="Q264" i="1"/>
  <c r="Q294" i="1"/>
  <c r="Q316" i="1"/>
  <c r="Q174" i="1"/>
  <c r="Q230" i="1"/>
  <c r="Q241" i="1"/>
  <c r="Q149" i="1"/>
  <c r="Q40" i="1"/>
  <c r="Q56" i="1"/>
  <c r="Q146" i="1"/>
  <c r="Q199" i="1"/>
  <c r="Q244" i="1"/>
  <c r="Q268" i="1"/>
  <c r="Q272" i="1"/>
  <c r="Q28" i="1"/>
  <c r="Q154" i="1"/>
  <c r="Q312" i="1"/>
  <c r="Q260" i="1"/>
  <c r="Q60" i="1"/>
  <c r="Q110" i="1"/>
  <c r="Q142" i="1"/>
  <c r="Q158" i="1"/>
  <c r="Q280" i="1"/>
  <c r="Q236" i="1"/>
  <c r="Q281" i="1"/>
  <c r="Q317" i="1"/>
  <c r="Q308" i="1"/>
  <c r="Q304" i="1"/>
  <c r="Q300" i="1"/>
  <c r="Q286" i="1"/>
  <c r="Q287" i="1"/>
  <c r="Q288" i="1"/>
  <c r="Q291" i="1"/>
  <c r="Q296" i="1"/>
  <c r="Q295" i="1"/>
  <c r="Q276" i="1"/>
  <c r="Q267" i="1"/>
  <c r="Q266" i="1"/>
  <c r="Q265" i="1"/>
  <c r="Q259" i="1"/>
  <c r="Q252" i="1"/>
  <c r="Q255" i="1"/>
  <c r="Q246" i="1"/>
  <c r="Q245" i="1"/>
  <c r="Q215" i="1"/>
  <c r="Q213" i="1"/>
  <c r="Q212" i="1"/>
  <c r="Q203" i="1"/>
  <c r="Q172" i="1"/>
  <c r="Q150" i="1"/>
  <c r="Q144" i="1"/>
  <c r="Q109" i="1"/>
  <c r="Q106" i="1"/>
  <c r="Q102" i="1"/>
  <c r="Q99" i="1"/>
  <c r="Q86" i="1"/>
  <c r="Q82" i="1"/>
  <c r="Q80" i="1"/>
  <c r="Q78" i="1"/>
  <c r="K78" i="1"/>
  <c r="O43" i="1"/>
  <c r="P43" i="1" s="1"/>
  <c r="Q43" i="1" s="1"/>
  <c r="Q44" i="1"/>
  <c r="Q29" i="1"/>
  <c r="Q30" i="1"/>
  <c r="Q38" i="1"/>
  <c r="Q34" i="1"/>
  <c r="Q39" i="1"/>
  <c r="Q290" i="1"/>
  <c r="Q298" i="1"/>
  <c r="Q302" i="1"/>
  <c r="Q306" i="1"/>
  <c r="Q289" i="1"/>
  <c r="Q293" i="1"/>
  <c r="Q297" i="1"/>
  <c r="Q299" i="1"/>
  <c r="Q301" i="1"/>
  <c r="Q303" i="1"/>
  <c r="Q305" i="1"/>
  <c r="Q307" i="1"/>
  <c r="Q309" i="1"/>
  <c r="Q311" i="1"/>
  <c r="Q313" i="1"/>
  <c r="Q315" i="1"/>
  <c r="Q258" i="1"/>
  <c r="Q270" i="1"/>
  <c r="Q257" i="1"/>
  <c r="Q269" i="1"/>
  <c r="Q250" i="1"/>
  <c r="Q262" i="1"/>
  <c r="Q273" i="1"/>
  <c r="Q278" i="1"/>
  <c r="Q209" i="1"/>
  <c r="Q211" i="1"/>
  <c r="Q217" i="1"/>
  <c r="Q219" i="1"/>
  <c r="Q225" i="1"/>
  <c r="Q227" i="1"/>
  <c r="Q233" i="1"/>
  <c r="Q235" i="1"/>
  <c r="Q208" i="1"/>
  <c r="Q210" i="1"/>
  <c r="Q216" i="1"/>
  <c r="Q218" i="1"/>
  <c r="Q224" i="1"/>
  <c r="Q226" i="1"/>
  <c r="Q232" i="1"/>
  <c r="Q234" i="1"/>
  <c r="Q201" i="1"/>
  <c r="Q178" i="1"/>
  <c r="Q175" i="1"/>
  <c r="Q177" i="1"/>
  <c r="Q104" i="1"/>
  <c r="Q120" i="1"/>
  <c r="Q136" i="1"/>
  <c r="Q135" i="1"/>
  <c r="Q160" i="1"/>
  <c r="Q103" i="1"/>
  <c r="Q107" i="1"/>
  <c r="Q112" i="1"/>
  <c r="Q143" i="1"/>
  <c r="Q164" i="1"/>
  <c r="Q84" i="1"/>
  <c r="Q90" i="1"/>
  <c r="Q92" i="1"/>
  <c r="Q81" i="1"/>
  <c r="Q83" i="1"/>
  <c r="Q89" i="1"/>
  <c r="Q91" i="1"/>
  <c r="Q70" i="1"/>
  <c r="Q69" i="1"/>
  <c r="Q49" i="1"/>
  <c r="Q61" i="1"/>
  <c r="Q58" i="1"/>
  <c r="Q33" i="1"/>
  <c r="Q32" i="1"/>
  <c r="Q37" i="1"/>
  <c r="B41" i="1"/>
  <c r="B42" i="1"/>
  <c r="B45" i="1"/>
  <c r="B46" i="1"/>
  <c r="B47" i="1"/>
  <c r="B48" i="1"/>
  <c r="B50" i="1"/>
  <c r="B51" i="1"/>
  <c r="B54" i="1"/>
  <c r="B55" i="1"/>
  <c r="B56" i="1"/>
  <c r="B57" i="1"/>
  <c r="B59" i="1"/>
  <c r="B60" i="1"/>
  <c r="B62" i="1"/>
  <c r="B63" i="1"/>
  <c r="B64" i="1"/>
  <c r="B65" i="1"/>
  <c r="B69" i="1"/>
  <c r="B70" i="1"/>
  <c r="B72" i="1"/>
  <c r="B73" i="1"/>
  <c r="B74" i="1"/>
  <c r="B75" i="1"/>
  <c r="B76" i="1"/>
  <c r="B77" i="1"/>
  <c r="B81" i="1"/>
  <c r="B82" i="1"/>
  <c r="B84" i="1"/>
  <c r="B85" i="1"/>
  <c r="B88" i="1"/>
  <c r="B89" i="1"/>
  <c r="B91" i="1"/>
  <c r="B92" i="1"/>
  <c r="B94" i="1"/>
  <c r="B95" i="1"/>
  <c r="B96" i="1"/>
  <c r="B97" i="1"/>
  <c r="B100" i="1"/>
  <c r="B101" i="1"/>
  <c r="B104" i="1"/>
  <c r="B105" i="1"/>
  <c r="B107" i="1"/>
  <c r="B108" i="1"/>
  <c r="B110" i="1"/>
  <c r="B111" i="1"/>
  <c r="B112" i="1"/>
  <c r="B113" i="1"/>
  <c r="B120" i="1"/>
  <c r="B127" i="1"/>
  <c r="B134" i="1"/>
  <c r="B135" i="1"/>
  <c r="B142" i="1"/>
  <c r="B143" i="1"/>
  <c r="B145" i="1"/>
  <c r="B146" i="1"/>
  <c r="B151" i="1"/>
  <c r="B152" i="1"/>
  <c r="B153" i="1"/>
  <c r="B154" i="1"/>
  <c r="B157" i="1"/>
  <c r="B158" i="1"/>
  <c r="B160" i="1"/>
  <c r="B161" i="1"/>
  <c r="B164" i="1"/>
  <c r="B165" i="1"/>
  <c r="B168" i="1"/>
  <c r="B169" i="1"/>
  <c r="B170" i="1"/>
  <c r="B171" i="1"/>
  <c r="B179" i="1"/>
  <c r="B180" i="1"/>
  <c r="B181" i="1"/>
  <c r="B182" i="1"/>
  <c r="B183" i="1"/>
  <c r="B195" i="1"/>
  <c r="B196" i="1"/>
  <c r="B197" i="1"/>
  <c r="B198" i="1"/>
  <c r="B199" i="1"/>
  <c r="B201" i="1"/>
  <c r="B202" i="1"/>
  <c r="B204" i="1"/>
  <c r="B205" i="1"/>
  <c r="B206" i="1"/>
  <c r="B207" i="1"/>
  <c r="B218" i="1"/>
  <c r="B219" i="1"/>
  <c r="B220" i="1"/>
  <c r="B221" i="1"/>
  <c r="B223" i="1"/>
  <c r="B224" i="1"/>
  <c r="B227" i="1"/>
  <c r="B228" i="1"/>
  <c r="B229" i="1"/>
  <c r="B233" i="1"/>
  <c r="B234" i="1"/>
  <c r="B235" i="1"/>
  <c r="B237" i="1"/>
  <c r="B238" i="1"/>
  <c r="B239" i="1"/>
  <c r="B240" i="1"/>
  <c r="B243" i="1"/>
  <c r="B244" i="1"/>
  <c r="B247" i="1"/>
  <c r="B248" i="1"/>
  <c r="B250" i="1"/>
  <c r="B251" i="1"/>
  <c r="B260" i="1"/>
  <c r="B261" i="1"/>
  <c r="B263" i="1"/>
  <c r="B264" i="1"/>
  <c r="B268" i="1"/>
  <c r="B269" i="1"/>
  <c r="B271" i="1"/>
  <c r="B272" i="1"/>
  <c r="B274" i="1"/>
  <c r="B275" i="1"/>
  <c r="B279" i="1"/>
  <c r="B280" i="1"/>
  <c r="B282" i="1"/>
  <c r="B283" i="1"/>
  <c r="B284" i="1"/>
  <c r="B285" i="1"/>
  <c r="B293" i="1"/>
  <c r="B294" i="1"/>
  <c r="B298" i="1"/>
  <c r="B299" i="1"/>
  <c r="B306" i="1"/>
  <c r="B307" i="1"/>
  <c r="B309" i="1"/>
  <c r="B310" i="1"/>
  <c r="B312" i="1"/>
  <c r="B313" i="1"/>
  <c r="B315" i="1"/>
  <c r="B316" i="1"/>
  <c r="B318" i="1"/>
  <c r="F79" i="1"/>
  <c r="K79" i="1" s="1"/>
  <c r="B24" i="1"/>
  <c r="B25" i="1"/>
  <c r="B26" i="1"/>
  <c r="B27" i="1"/>
  <c r="F53" i="1"/>
  <c r="K53" i="1" s="1"/>
  <c r="F52" i="1"/>
  <c r="K52" i="1" s="1"/>
  <c r="F66" i="1"/>
  <c r="K66" i="1" s="1"/>
  <c r="F67" i="1"/>
  <c r="K67" i="1" s="1"/>
  <c r="F68" i="1"/>
  <c r="K68" i="1" s="1"/>
  <c r="F121" i="1"/>
  <c r="K121" i="1" s="1"/>
  <c r="F128" i="1"/>
  <c r="K128" i="1" s="1"/>
  <c r="F249" i="1"/>
  <c r="K249" i="1" s="1"/>
  <c r="F242" i="1"/>
  <c r="K242" i="1" s="1"/>
  <c r="I53" i="1" l="1"/>
  <c r="Q53" i="1" s="1"/>
  <c r="I68" i="1"/>
  <c r="P53" i="1"/>
  <c r="P249" i="1"/>
  <c r="I67" i="1"/>
  <c r="I66" i="1"/>
  <c r="Q66" i="1" s="1"/>
  <c r="I128" i="1"/>
  <c r="I249" i="1"/>
  <c r="Q249" i="1" s="1"/>
  <c r="I121" i="1"/>
  <c r="Q121" i="1" s="1"/>
  <c r="P67" i="1"/>
  <c r="I52" i="1"/>
  <c r="Q52" i="1" s="1"/>
  <c r="P66" i="1"/>
  <c r="I79" i="1"/>
  <c r="Q79" i="1" s="1"/>
  <c r="P242" i="1"/>
  <c r="P128" i="1"/>
  <c r="P68" i="1"/>
  <c r="I242" i="1"/>
  <c r="F114" i="1"/>
  <c r="Q67" i="1" l="1"/>
  <c r="Q128" i="1"/>
  <c r="K114" i="1"/>
  <c r="I114" i="1"/>
  <c r="P114" i="1"/>
  <c r="Q68" i="1"/>
  <c r="Q242" i="1"/>
  <c r="F148" i="1"/>
  <c r="F98" i="1"/>
  <c r="F123" i="1"/>
  <c r="F116" i="1"/>
  <c r="F166" i="1"/>
  <c r="F162" i="1"/>
  <c r="F159" i="1"/>
  <c r="F156" i="1"/>
  <c r="F155" i="1"/>
  <c r="F93" i="1"/>
  <c r="N45" i="1"/>
  <c r="O45" i="1" s="1"/>
  <c r="P45" i="1" s="1"/>
  <c r="K45" i="1"/>
  <c r="H45" i="1"/>
  <c r="I45" i="1" s="1"/>
  <c r="F35" i="1"/>
  <c r="F31" i="1"/>
  <c r="B23" i="1"/>
  <c r="H48" i="1"/>
  <c r="I48" i="1" s="1"/>
  <c r="K48" i="1"/>
  <c r="N48" i="1"/>
  <c r="O48" i="1" s="1"/>
  <c r="P48" i="1" s="1"/>
  <c r="H62" i="1"/>
  <c r="I62" i="1" s="1"/>
  <c r="K62" i="1"/>
  <c r="N62" i="1"/>
  <c r="O62" i="1" s="1"/>
  <c r="P62" i="1" s="1"/>
  <c r="N27" i="1"/>
  <c r="O27" i="1" s="1"/>
  <c r="P27" i="1" s="1"/>
  <c r="K27" i="1"/>
  <c r="H27" i="1"/>
  <c r="I27" i="1" s="1"/>
  <c r="H65" i="1"/>
  <c r="I65" i="1" s="1"/>
  <c r="K65" i="1"/>
  <c r="N65" i="1"/>
  <c r="O65" i="1" s="1"/>
  <c r="P65" i="1" s="1"/>
  <c r="H72" i="1"/>
  <c r="I72" i="1" s="1"/>
  <c r="K72" i="1"/>
  <c r="N72" i="1"/>
  <c r="O72" i="1" s="1"/>
  <c r="P72" i="1" s="1"/>
  <c r="H75" i="1"/>
  <c r="I75" i="1" s="1"/>
  <c r="K75" i="1"/>
  <c r="N75" i="1"/>
  <c r="O75" i="1" s="1"/>
  <c r="P75" i="1" s="1"/>
  <c r="H76" i="1"/>
  <c r="I76" i="1" s="1"/>
  <c r="K76" i="1"/>
  <c r="N76" i="1"/>
  <c r="O76" i="1" s="1"/>
  <c r="P76" i="1" s="1"/>
  <c r="H94" i="1"/>
  <c r="I94" i="1" s="1"/>
  <c r="K94" i="1"/>
  <c r="N94" i="1"/>
  <c r="O94" i="1" s="1"/>
  <c r="P94" i="1" s="1"/>
  <c r="H97" i="1"/>
  <c r="I97" i="1" s="1"/>
  <c r="K97" i="1"/>
  <c r="N97" i="1"/>
  <c r="O97" i="1" s="1"/>
  <c r="P97" i="1" s="1"/>
  <c r="H168" i="1"/>
  <c r="I168" i="1" s="1"/>
  <c r="K168" i="1"/>
  <c r="N168" i="1"/>
  <c r="O168" i="1" s="1"/>
  <c r="P168" i="1" s="1"/>
  <c r="H171" i="1"/>
  <c r="I171" i="1" s="1"/>
  <c r="K171" i="1"/>
  <c r="N171" i="1"/>
  <c r="O171" i="1" s="1"/>
  <c r="P171" i="1" s="1"/>
  <c r="H180" i="1"/>
  <c r="I180" i="1" s="1"/>
  <c r="K180" i="1"/>
  <c r="N180" i="1"/>
  <c r="O180" i="1" s="1"/>
  <c r="P180" i="1" s="1"/>
  <c r="H183" i="1"/>
  <c r="I183" i="1" s="1"/>
  <c r="K183" i="1"/>
  <c r="N183" i="1"/>
  <c r="O183" i="1" s="1"/>
  <c r="P183" i="1" s="1"/>
  <c r="H195" i="1"/>
  <c r="I195" i="1" s="1"/>
  <c r="K195" i="1"/>
  <c r="N195" i="1"/>
  <c r="O195" i="1" s="1"/>
  <c r="P195" i="1" s="1"/>
  <c r="H196" i="1"/>
  <c r="I196" i="1" s="1"/>
  <c r="K196" i="1"/>
  <c r="N196" i="1"/>
  <c r="O196" i="1" s="1"/>
  <c r="P196" i="1" s="1"/>
  <c r="H207" i="1"/>
  <c r="I207" i="1" s="1"/>
  <c r="K207" i="1"/>
  <c r="N207" i="1"/>
  <c r="O207" i="1" s="1"/>
  <c r="P207" i="1" s="1"/>
  <c r="H240" i="1"/>
  <c r="I240" i="1" s="1"/>
  <c r="K240" i="1"/>
  <c r="N240" i="1"/>
  <c r="O240" i="1" s="1"/>
  <c r="P240" i="1" s="1"/>
  <c r="H282" i="1"/>
  <c r="I282" i="1" s="1"/>
  <c r="K282" i="1"/>
  <c r="N282" i="1"/>
  <c r="O282" i="1" s="1"/>
  <c r="P282" i="1" s="1"/>
  <c r="H285" i="1"/>
  <c r="I285" i="1" s="1"/>
  <c r="K285" i="1"/>
  <c r="N285" i="1"/>
  <c r="O285" i="1" s="1"/>
  <c r="P285" i="1" s="1"/>
  <c r="H318" i="1"/>
  <c r="I318" i="1" s="1"/>
  <c r="K318" i="1"/>
  <c r="N318" i="1"/>
  <c r="O318" i="1" s="1"/>
  <c r="P318" i="1" s="1"/>
  <c r="F141" i="1"/>
  <c r="F138" i="1"/>
  <c r="F137" i="1"/>
  <c r="F133" i="1"/>
  <c r="F130" i="1"/>
  <c r="F129" i="1"/>
  <c r="K98" i="1" l="1"/>
  <c r="P98" i="1"/>
  <c r="I98" i="1"/>
  <c r="K130" i="1"/>
  <c r="P130" i="1"/>
  <c r="I130" i="1"/>
  <c r="Q130" i="1" s="1"/>
  <c r="K156" i="1"/>
  <c r="I156" i="1"/>
  <c r="Q156" i="1" s="1"/>
  <c r="P156" i="1"/>
  <c r="F139" i="1"/>
  <c r="K137" i="1"/>
  <c r="P137" i="1"/>
  <c r="I137" i="1"/>
  <c r="Q137" i="1" s="1"/>
  <c r="K31" i="1"/>
  <c r="P31" i="1"/>
  <c r="I31" i="1"/>
  <c r="K159" i="1"/>
  <c r="I159" i="1"/>
  <c r="P159" i="1"/>
  <c r="K155" i="1"/>
  <c r="I155" i="1"/>
  <c r="P155" i="1"/>
  <c r="K138" i="1"/>
  <c r="P138" i="1"/>
  <c r="I138" i="1"/>
  <c r="Q138" i="1" s="1"/>
  <c r="K162" i="1"/>
  <c r="I162" i="1"/>
  <c r="P162" i="1"/>
  <c r="K166" i="1"/>
  <c r="I166" i="1"/>
  <c r="Q166" i="1" s="1"/>
  <c r="P166" i="1"/>
  <c r="K116" i="1"/>
  <c r="P116" i="1"/>
  <c r="I116" i="1"/>
  <c r="Q116" i="1" s="1"/>
  <c r="Q114" i="1"/>
  <c r="K129" i="1"/>
  <c r="I129" i="1"/>
  <c r="P129" i="1"/>
  <c r="K93" i="1"/>
  <c r="P93" i="1"/>
  <c r="I93" i="1"/>
  <c r="Q93" i="1" s="1"/>
  <c r="K148" i="1"/>
  <c r="P148" i="1"/>
  <c r="I148" i="1"/>
  <c r="Q148" i="1" s="1"/>
  <c r="K133" i="1"/>
  <c r="I133" i="1"/>
  <c r="Q133" i="1" s="1"/>
  <c r="P133" i="1"/>
  <c r="K35" i="1"/>
  <c r="P35" i="1"/>
  <c r="I35" i="1"/>
  <c r="Q35" i="1" s="1"/>
  <c r="K141" i="1"/>
  <c r="P141" i="1"/>
  <c r="I141" i="1"/>
  <c r="K123" i="1"/>
  <c r="P123" i="1"/>
  <c r="I123" i="1"/>
  <c r="Q123" i="1" s="1"/>
  <c r="B28" i="1"/>
  <c r="F115" i="1"/>
  <c r="F119" i="1"/>
  <c r="F126" i="1"/>
  <c r="F122" i="1"/>
  <c r="Q45" i="1"/>
  <c r="Q48" i="1"/>
  <c r="F140" i="1"/>
  <c r="Q62" i="1"/>
  <c r="Q168" i="1"/>
  <c r="Q282" i="1"/>
  <c r="Q72" i="1"/>
  <c r="F131" i="1"/>
  <c r="Q196" i="1"/>
  <c r="Q195" i="1"/>
  <c r="Q180" i="1"/>
  <c r="Q75" i="1"/>
  <c r="Q27" i="1"/>
  <c r="Q76" i="1"/>
  <c r="Q65" i="1"/>
  <c r="Q94" i="1"/>
  <c r="Q97" i="1"/>
  <c r="Q171" i="1"/>
  <c r="Q183" i="1"/>
  <c r="Q207" i="1"/>
  <c r="Q240" i="1"/>
  <c r="Q318" i="1"/>
  <c r="Q285" i="1"/>
  <c r="F132" i="1"/>
  <c r="B29" i="1" l="1"/>
  <c r="B30" i="1" s="1"/>
  <c r="B31" i="1" s="1"/>
  <c r="I140" i="1"/>
  <c r="K140" i="1"/>
  <c r="P140" i="1"/>
  <c r="K139" i="1"/>
  <c r="P139" i="1"/>
  <c r="I139" i="1"/>
  <c r="Q139" i="1" s="1"/>
  <c r="Q159" i="1"/>
  <c r="I132" i="1"/>
  <c r="K132" i="1"/>
  <c r="P132" i="1"/>
  <c r="P131" i="1"/>
  <c r="K131" i="1"/>
  <c r="I131" i="1"/>
  <c r="K122" i="1"/>
  <c r="P122" i="1"/>
  <c r="I122" i="1"/>
  <c r="Q122" i="1" s="1"/>
  <c r="Q31" i="1"/>
  <c r="Q98" i="1"/>
  <c r="K115" i="1"/>
  <c r="P115" i="1"/>
  <c r="I115" i="1"/>
  <c r="Q162" i="1"/>
  <c r="K126" i="1"/>
  <c r="P126" i="1"/>
  <c r="I126" i="1"/>
  <c r="Q126" i="1" s="1"/>
  <c r="K119" i="1"/>
  <c r="I119" i="1"/>
  <c r="P119" i="1"/>
  <c r="Q141" i="1"/>
  <c r="Q129" i="1"/>
  <c r="Q155" i="1"/>
  <c r="F117" i="1"/>
  <c r="F118" i="1"/>
  <c r="F124" i="1"/>
  <c r="F125" i="1"/>
  <c r="B32" i="1" l="1"/>
  <c r="B33" i="1" s="1"/>
  <c r="K124" i="1"/>
  <c r="I124" i="1"/>
  <c r="P124" i="1"/>
  <c r="Q132" i="1"/>
  <c r="Q140" i="1"/>
  <c r="K117" i="1"/>
  <c r="I117" i="1"/>
  <c r="P117" i="1"/>
  <c r="K125" i="1"/>
  <c r="I125" i="1"/>
  <c r="P125" i="1"/>
  <c r="Q115" i="1"/>
  <c r="Q131" i="1"/>
  <c r="K118" i="1"/>
  <c r="I118" i="1"/>
  <c r="P118" i="1"/>
  <c r="Q119" i="1"/>
  <c r="Q117" i="1" l="1"/>
  <c r="Q118" i="1"/>
  <c r="B34" i="1"/>
  <c r="Q125" i="1"/>
  <c r="Q124" i="1"/>
  <c r="H26" i="1"/>
  <c r="I26" i="1" s="1"/>
  <c r="H25" i="1" s="1"/>
  <c r="K26" i="1"/>
  <c r="N26" i="1"/>
  <c r="O26" i="1" s="1"/>
  <c r="P26" i="1" s="1"/>
  <c r="O25" i="1" s="1"/>
  <c r="C24" i="2"/>
  <c r="D24" i="2"/>
  <c r="E15" i="2"/>
  <c r="E14" i="2"/>
  <c r="H23" i="1"/>
  <c r="I23" i="1" s="1"/>
  <c r="K23" i="1"/>
  <c r="N23" i="1"/>
  <c r="P23" i="1" s="1"/>
  <c r="N284" i="1"/>
  <c r="O284" i="1" s="1"/>
  <c r="P284" i="1" s="1"/>
  <c r="K284" i="1"/>
  <c r="H284" i="1"/>
  <c r="I284" i="1" s="1"/>
  <c r="N239" i="1"/>
  <c r="O239" i="1" s="1"/>
  <c r="P239" i="1" s="1"/>
  <c r="K239" i="1"/>
  <c r="H239" i="1"/>
  <c r="I239" i="1" s="1"/>
  <c r="N206" i="1"/>
  <c r="O206" i="1" s="1"/>
  <c r="P206" i="1" s="1"/>
  <c r="K206" i="1"/>
  <c r="H206" i="1"/>
  <c r="I206" i="1" s="1"/>
  <c r="N198" i="1"/>
  <c r="O198" i="1" s="1"/>
  <c r="P198" i="1" s="1"/>
  <c r="K198" i="1"/>
  <c r="H198" i="1"/>
  <c r="I198" i="1" s="1"/>
  <c r="N182" i="1"/>
  <c r="O182" i="1" s="1"/>
  <c r="P182" i="1" s="1"/>
  <c r="K182" i="1"/>
  <c r="H182" i="1"/>
  <c r="I182" i="1" s="1"/>
  <c r="N170" i="1"/>
  <c r="O170" i="1" s="1"/>
  <c r="P170" i="1" s="1"/>
  <c r="K170" i="1"/>
  <c r="H170" i="1"/>
  <c r="I170" i="1" s="1"/>
  <c r="N96" i="1"/>
  <c r="O96" i="1" s="1"/>
  <c r="P96" i="1" s="1"/>
  <c r="K96" i="1"/>
  <c r="H96" i="1"/>
  <c r="I96" i="1" s="1"/>
  <c r="N74" i="1"/>
  <c r="O74" i="1" s="1"/>
  <c r="P74" i="1" s="1"/>
  <c r="K74" i="1"/>
  <c r="H74" i="1"/>
  <c r="I74" i="1" s="1"/>
  <c r="N64" i="1"/>
  <c r="O64" i="1" s="1"/>
  <c r="P64" i="1" s="1"/>
  <c r="K64" i="1"/>
  <c r="H64" i="1"/>
  <c r="I64" i="1" s="1"/>
  <c r="N47" i="1"/>
  <c r="O47" i="1" s="1"/>
  <c r="P47" i="1" s="1"/>
  <c r="O46" i="1" s="1"/>
  <c r="K47" i="1"/>
  <c r="H47" i="1"/>
  <c r="I47" i="1" s="1"/>
  <c r="N24" i="1"/>
  <c r="O24" i="1" s="1"/>
  <c r="P24" i="1" s="1"/>
  <c r="K24" i="1"/>
  <c r="H24" i="1"/>
  <c r="I24" i="1" s="1"/>
  <c r="B35" i="1" l="1"/>
  <c r="B36" i="1"/>
  <c r="B37" i="1" s="1"/>
  <c r="O63" i="1"/>
  <c r="P63" i="1" s="1"/>
  <c r="O181" i="1"/>
  <c r="P181" i="1" s="1"/>
  <c r="O205" i="1"/>
  <c r="P205" i="1" s="1"/>
  <c r="H73" i="1"/>
  <c r="I73" i="1" s="1"/>
  <c r="O169" i="1"/>
  <c r="P169" i="1" s="1"/>
  <c r="H63" i="1"/>
  <c r="I63" i="1" s="1"/>
  <c r="H169" i="1"/>
  <c r="I169" i="1" s="1"/>
  <c r="H205" i="1"/>
  <c r="I205" i="1" s="1"/>
  <c r="O283" i="1"/>
  <c r="P283" i="1" s="1"/>
  <c r="H46" i="1"/>
  <c r="I46" i="1" s="1"/>
  <c r="H95" i="1"/>
  <c r="I95" i="1" s="1"/>
  <c r="O197" i="1"/>
  <c r="P197" i="1" s="1"/>
  <c r="H283" i="1"/>
  <c r="I283" i="1" s="1"/>
  <c r="P25" i="1"/>
  <c r="P46" i="1"/>
  <c r="O73" i="1"/>
  <c r="P73" i="1" s="1"/>
  <c r="O95" i="1"/>
  <c r="P95" i="1" s="1"/>
  <c r="H181" i="1"/>
  <c r="I181" i="1" s="1"/>
  <c r="H197" i="1"/>
  <c r="I197" i="1" s="1"/>
  <c r="H238" i="1"/>
  <c r="I238" i="1" s="1"/>
  <c r="O238" i="1"/>
  <c r="P238" i="1" s="1"/>
  <c r="I25" i="1"/>
  <c r="Q26" i="1"/>
  <c r="Q25" i="1" s="1"/>
  <c r="Q74" i="1"/>
  <c r="Q182" i="1"/>
  <c r="Q198" i="1"/>
  <c r="Q23" i="1"/>
  <c r="Q284" i="1"/>
  <c r="Q239" i="1"/>
  <c r="Q206" i="1"/>
  <c r="Q170" i="1"/>
  <c r="Q96" i="1"/>
  <c r="Q64" i="1"/>
  <c r="Q47" i="1"/>
  <c r="Q46" i="1" s="1"/>
  <c r="Q24" i="1"/>
  <c r="D16" i="2"/>
  <c r="D15" i="2"/>
  <c r="B15" i="2"/>
  <c r="D31" i="2"/>
  <c r="D30" i="2"/>
  <c r="D29" i="2"/>
  <c r="D28" i="2"/>
  <c r="D27" i="2"/>
  <c r="D26" i="2"/>
  <c r="D25" i="2"/>
  <c r="D23" i="2"/>
  <c r="D22" i="2"/>
  <c r="D21" i="2"/>
  <c r="D20" i="2"/>
  <c r="C22" i="2"/>
  <c r="C23" i="2"/>
  <c r="C25" i="2"/>
  <c r="C26" i="2"/>
  <c r="C27" i="2"/>
  <c r="C28" i="2"/>
  <c r="C29" i="2"/>
  <c r="C30" i="2"/>
  <c r="C31" i="2"/>
  <c r="C21" i="2"/>
  <c r="C20" i="2"/>
  <c r="B38" i="1" l="1"/>
  <c r="B39" i="1" s="1"/>
  <c r="Q63" i="1"/>
  <c r="Q169" i="1"/>
  <c r="Q205" i="1"/>
  <c r="Q238" i="1"/>
  <c r="Q197" i="1"/>
  <c r="Q95" i="1"/>
  <c r="Q283" i="1"/>
  <c r="R25" i="1"/>
  <c r="Q181" i="1"/>
  <c r="Q73" i="1"/>
  <c r="B40" i="1" l="1"/>
  <c r="B43" i="1" s="1"/>
  <c r="E24" i="2"/>
  <c r="B44" i="1" l="1"/>
  <c r="B49" i="1" s="1"/>
  <c r="B52" i="1" s="1"/>
  <c r="B53" i="1" s="1"/>
  <c r="B58" i="1" s="1"/>
  <c r="B61" i="1" s="1"/>
  <c r="B66" i="1" s="1"/>
  <c r="B67" i="1" s="1"/>
  <c r="B68" i="1" s="1"/>
  <c r="B71" i="1" s="1"/>
  <c r="B78" i="1" s="1"/>
  <c r="B79" i="1" s="1"/>
  <c r="B80" i="1" s="1"/>
  <c r="B83" i="1" s="1"/>
  <c r="B86" i="1" s="1"/>
  <c r="B87" i="1" s="1"/>
  <c r="B90" i="1" s="1"/>
  <c r="B93" i="1" s="1"/>
  <c r="B98" i="1" s="1"/>
  <c r="B99" i="1" s="1"/>
  <c r="B102" i="1" s="1"/>
  <c r="B103" i="1" s="1"/>
  <c r="B106" i="1" s="1"/>
  <c r="B109" i="1" s="1"/>
  <c r="B114" i="1" s="1"/>
  <c r="B115" i="1" s="1"/>
  <c r="B116" i="1" s="1"/>
  <c r="B117" i="1" s="1"/>
  <c r="B118" i="1" s="1"/>
  <c r="B119" i="1" s="1"/>
  <c r="B121" i="1" s="1"/>
  <c r="B122" i="1" s="1"/>
  <c r="B123" i="1" s="1"/>
  <c r="B124" i="1" s="1"/>
  <c r="B125" i="1" s="1"/>
  <c r="B126" i="1" s="1"/>
  <c r="B128" i="1" s="1"/>
  <c r="B129" i="1" s="1"/>
  <c r="B130" i="1" s="1"/>
  <c r="B131" i="1" s="1"/>
  <c r="B132" i="1" s="1"/>
  <c r="B133" i="1" s="1"/>
  <c r="B136" i="1" s="1"/>
  <c r="B137" i="1" s="1"/>
  <c r="B138" i="1" s="1"/>
  <c r="B139" i="1" s="1"/>
  <c r="B140" i="1" s="1"/>
  <c r="B141" i="1" s="1"/>
  <c r="B144" i="1" s="1"/>
  <c r="B147" i="1" s="1"/>
  <c r="B148" i="1" s="1"/>
  <c r="B149" i="1" s="1"/>
  <c r="B150" i="1" s="1"/>
  <c r="B155" i="1" s="1"/>
  <c r="B156" i="1" s="1"/>
  <c r="B159" i="1" s="1"/>
  <c r="B162" i="1" s="1"/>
  <c r="B163" i="1" s="1"/>
  <c r="B166" i="1" s="1"/>
  <c r="B167" i="1" s="1"/>
  <c r="B172" i="1" s="1"/>
  <c r="B173" i="1" s="1"/>
  <c r="B174" i="1" s="1"/>
  <c r="B175" i="1" s="1"/>
  <c r="B176" i="1" s="1"/>
  <c r="B177" i="1" s="1"/>
  <c r="B178" i="1" s="1"/>
  <c r="B184" i="1" s="1"/>
  <c r="B185" i="1" s="1"/>
  <c r="B186" i="1" s="1"/>
  <c r="B187" i="1" s="1"/>
  <c r="B188" i="1" s="1"/>
  <c r="B189" i="1" s="1"/>
  <c r="B190" i="1" s="1"/>
  <c r="B191" i="1" s="1"/>
  <c r="B192" i="1" s="1"/>
  <c r="B193" i="1" s="1"/>
  <c r="B194" i="1" s="1"/>
  <c r="B200" i="1" s="1"/>
  <c r="B203" i="1" s="1"/>
  <c r="B208" i="1" s="1"/>
  <c r="B209" i="1" s="1"/>
  <c r="B210" i="1" s="1"/>
  <c r="B211" i="1" s="1"/>
  <c r="B212" i="1" s="1"/>
  <c r="B213" i="1" s="1"/>
  <c r="B214" i="1" s="1"/>
  <c r="B215" i="1" s="1"/>
  <c r="B216" i="1" s="1"/>
  <c r="B217" i="1" s="1"/>
  <c r="B222" i="1" s="1"/>
  <c r="B225" i="1" s="1"/>
  <c r="B226" i="1" s="1"/>
  <c r="B230" i="1" s="1"/>
  <c r="B231" i="1" s="1"/>
  <c r="B232" i="1" s="1"/>
  <c r="B236" i="1" s="1"/>
  <c r="B241" i="1" s="1"/>
  <c r="B242" i="1" s="1"/>
  <c r="B245" i="1" s="1"/>
  <c r="B246" i="1" s="1"/>
  <c r="B249" i="1" s="1"/>
  <c r="B252" i="1" s="1"/>
  <c r="B253" i="1" s="1"/>
  <c r="B254" i="1" s="1"/>
  <c r="B255" i="1" s="1"/>
  <c r="B256" i="1" s="1"/>
  <c r="B257" i="1" s="1"/>
  <c r="B258" i="1" s="1"/>
  <c r="B259" i="1" s="1"/>
  <c r="B262" i="1" s="1"/>
  <c r="B265" i="1" s="1"/>
  <c r="B266" i="1" s="1"/>
  <c r="B267" i="1" s="1"/>
  <c r="B270" i="1" s="1"/>
  <c r="B273" i="1" s="1"/>
  <c r="B276" i="1" s="1"/>
  <c r="B277" i="1" s="1"/>
  <c r="B278" i="1" s="1"/>
  <c r="B281" i="1" s="1"/>
  <c r="B286" i="1" s="1"/>
  <c r="B287" i="1" s="1"/>
  <c r="B288" i="1" s="1"/>
  <c r="B289" i="1" s="1"/>
  <c r="B290" i="1" s="1"/>
  <c r="B291" i="1" s="1"/>
  <c r="B292" i="1" s="1"/>
  <c r="B295" i="1" s="1"/>
  <c r="B296" i="1" s="1"/>
  <c r="B297" i="1" s="1"/>
  <c r="B300" i="1" s="1"/>
  <c r="B301" i="1" s="1"/>
  <c r="B302" i="1" s="1"/>
  <c r="B303" i="1" s="1"/>
  <c r="B304" i="1" s="1"/>
  <c r="B305" i="1" s="1"/>
  <c r="B308" i="1" s="1"/>
  <c r="B311" i="1" s="1"/>
  <c r="B314" i="1" s="1"/>
  <c r="B317" i="1" s="1"/>
  <c r="E31" i="2"/>
  <c r="F29" i="2"/>
  <c r="F25" i="2"/>
  <c r="F22" i="2"/>
  <c r="E21" i="2"/>
  <c r="F26" i="2"/>
  <c r="E25" i="2"/>
  <c r="F24" i="2"/>
  <c r="E22" i="2"/>
  <c r="F21" i="2"/>
  <c r="F27" i="2"/>
  <c r="E23" i="2"/>
  <c r="F28" i="2"/>
  <c r="E26" i="2"/>
  <c r="R46" i="1"/>
  <c r="G22" i="2" s="1"/>
  <c r="R197" i="1"/>
  <c r="G28" i="2" s="1"/>
  <c r="R95" i="1"/>
  <c r="G25" i="2" s="1"/>
  <c r="R169" i="1"/>
  <c r="G26" i="2" s="1"/>
  <c r="G21" i="2"/>
  <c r="R205" i="1" l="1"/>
  <c r="G29" i="2" s="1"/>
  <c r="R238" i="1"/>
  <c r="G30" i="2" s="1"/>
  <c r="R73" i="1"/>
  <c r="G24" i="2" s="1"/>
  <c r="F30" i="2"/>
  <c r="F23" i="2"/>
  <c r="E29" i="2"/>
  <c r="E27" i="2"/>
  <c r="R181" i="1"/>
  <c r="G27" i="2" s="1"/>
  <c r="E28" i="2"/>
  <c r="R63" i="1"/>
  <c r="G23" i="2" s="1"/>
  <c r="R283" i="1"/>
  <c r="G31" i="2" s="1"/>
  <c r="E30" i="2"/>
  <c r="F31" i="2"/>
  <c r="N22" i="1"/>
  <c r="O22" i="1" s="1"/>
  <c r="P22" i="1" s="1"/>
  <c r="O21" i="1" s="1"/>
  <c r="F20" i="2" s="1"/>
  <c r="K22" i="1"/>
  <c r="R14" i="1" s="1"/>
  <c r="H22" i="1"/>
  <c r="I22" i="1" s="1"/>
  <c r="P21" i="1" l="1"/>
  <c r="R5" i="1"/>
  <c r="H21" i="1"/>
  <c r="E20" i="2" s="1"/>
  <c r="R6" i="1"/>
  <c r="R9" i="1" s="1"/>
  <c r="Q22" i="1"/>
  <c r="Q21" i="1" s="1"/>
  <c r="R21" i="1" l="1"/>
  <c r="G20" i="2" s="1"/>
  <c r="I21" i="1"/>
  <c r="R7" i="1"/>
  <c r="R12" i="1" l="1"/>
  <c r="G33" i="2"/>
  <c r="B20" i="2"/>
  <c r="B21" i="1"/>
  <c r="B20" i="1"/>
  <c r="B21" i="2" l="1"/>
  <c r="R8" i="1"/>
  <c r="R10" i="1" l="1"/>
  <c r="R11" i="1" l="1"/>
  <c r="B22" i="2" l="1"/>
  <c r="B23" i="2" s="1"/>
  <c r="B24" i="2" s="1"/>
  <c r="B25" i="2" s="1"/>
  <c r="B26" i="2" s="1"/>
  <c r="B27" i="2" s="1"/>
  <c r="B28" i="2" s="1"/>
  <c r="B29" i="2" s="1"/>
  <c r="B30" i="2" s="1"/>
  <c r="B31" i="2" s="1"/>
  <c r="R13" i="1"/>
</calcChain>
</file>

<file path=xl/sharedStrings.xml><?xml version="1.0" encoding="utf-8"?>
<sst xmlns="http://schemas.openxmlformats.org/spreadsheetml/2006/main" count="637" uniqueCount="302">
  <si>
    <t>CONSTRUCTION COST ESTIMATE BREAKDOWN</t>
  </si>
  <si>
    <t>ITEM DESCRIPTION</t>
  </si>
  <si>
    <t>CONTRACTOR</t>
  </si>
  <si>
    <t>ADDRESS</t>
  </si>
  <si>
    <t>LINE
TOTAL</t>
  </si>
  <si>
    <t>LINE
NO.</t>
  </si>
  <si>
    <t>UNIT OF
MEASURE</t>
  </si>
  <si>
    <t>LABOR
HOURS</t>
  </si>
  <si>
    <t>GENERAL REQUIREMENTS</t>
  </si>
  <si>
    <t>EXISTING CONDITIONS</t>
  </si>
  <si>
    <t>WOOD, PLASTICS AND COMPOSITES</t>
  </si>
  <si>
    <t>THERMAL AND MOISTURE PROTECTION</t>
  </si>
  <si>
    <t>OPENINGS</t>
  </si>
  <si>
    <t>FINISHES</t>
  </si>
  <si>
    <t>TOTAL COST</t>
  </si>
  <si>
    <t>UNIT PRICE</t>
  </si>
  <si>
    <t>LABOR</t>
  </si>
  <si>
    <t>MATERIAL</t>
  </si>
  <si>
    <t xml:space="preserve">QUANTITY </t>
  </si>
  <si>
    <t>UNIT LABOR HOUR</t>
  </si>
  <si>
    <t>SPECIALTIES</t>
  </si>
  <si>
    <t>PLUMBING</t>
  </si>
  <si>
    <t>ELECTRICAL</t>
  </si>
  <si>
    <t>PROJECT LOCATION</t>
  </si>
  <si>
    <t>HEATING, VENTILATION AND AIR CONDITIONING (HVAC)</t>
  </si>
  <si>
    <t>TOTAL MATERIAL COST</t>
  </si>
  <si>
    <t>TOTAL LABOR COST</t>
  </si>
  <si>
    <t>SUBTOTAL</t>
  </si>
  <si>
    <t>SALES TAX</t>
  </si>
  <si>
    <t>LABOR BURDEN</t>
  </si>
  <si>
    <t>BONDING</t>
  </si>
  <si>
    <t xml:space="preserve">CONTINGENCY / WASTAGE </t>
  </si>
  <si>
    <t>PROPOSED PROJECT AMOUNT</t>
  </si>
  <si>
    <t>SCOPE OF WORK</t>
  </si>
  <si>
    <t>DATE</t>
  </si>
  <si>
    <t>MAT. FAC.</t>
  </si>
  <si>
    <t>LAB. FAC.</t>
  </si>
  <si>
    <t>OVERHEAD &amp; PROFIT</t>
  </si>
  <si>
    <t>TOTAL MANHOURS</t>
  </si>
  <si>
    <t>DIV. 01</t>
  </si>
  <si>
    <t>DIV. 02</t>
  </si>
  <si>
    <t>DIV. 06</t>
  </si>
  <si>
    <t>DIV. 07</t>
  </si>
  <si>
    <t>DIV. 08</t>
  </si>
  <si>
    <t>DIV. 09</t>
  </si>
  <si>
    <t>DIV. 10</t>
  </si>
  <si>
    <t>DIV. 11</t>
  </si>
  <si>
    <t>DIV. 12</t>
  </si>
  <si>
    <t>DIV. 22</t>
  </si>
  <si>
    <t>DIV. 23</t>
  </si>
  <si>
    <t>DIV. 26</t>
  </si>
  <si>
    <t>DWG REF./
CSI SEC.</t>
  </si>
  <si>
    <t>CREW</t>
  </si>
  <si>
    <t>LABOR RATE</t>
  </si>
  <si>
    <t>PROJECT NAME</t>
  </si>
  <si>
    <t>PERMITS, SITE SUPERVISION, FINAL CLEANUP &amp; DUMPSTER</t>
  </si>
  <si>
    <t>LS</t>
  </si>
  <si>
    <t>SUBTOTAL MATERIAL</t>
  </si>
  <si>
    <t>SUBTOTAL LABOR</t>
  </si>
  <si>
    <t>FURNISHINGS</t>
  </si>
  <si>
    <t>SUMMARY</t>
  </si>
  <si>
    <t>TOTAL PROJECT COST</t>
  </si>
  <si>
    <t>TRADE
TOTAL W/ S.TAX, O&amp;P</t>
  </si>
  <si>
    <t>CSI DIV.</t>
  </si>
  <si>
    <t>DESCRIPTION</t>
  </si>
  <si>
    <t>MATERIAL COST</t>
  </si>
  <si>
    <t>LABOR
COST</t>
  </si>
  <si>
    <t>TOTAL
COST</t>
  </si>
  <si>
    <t>LINE NO.</t>
  </si>
  <si>
    <t>SF</t>
  </si>
  <si>
    <t>LF</t>
  </si>
  <si>
    <t>STUDS</t>
  </si>
  <si>
    <t>INTERIOR TRIM</t>
  </si>
  <si>
    <t>INTERIOR TRIM AT DOORS</t>
  </si>
  <si>
    <t>INTERIOR TRIM AT WINDOWS</t>
  </si>
  <si>
    <t>SEALANT</t>
  </si>
  <si>
    <t>CONTINUOUS SEALANT AT WALLS</t>
  </si>
  <si>
    <t>CONTINUOUS SEALANT AT DOORS</t>
  </si>
  <si>
    <t>CONTINUOUS SEALANT AT WINDOWS</t>
  </si>
  <si>
    <t>INSULATION</t>
  </si>
  <si>
    <t>BATT INSULATION AT WALL</t>
  </si>
  <si>
    <t>EA</t>
  </si>
  <si>
    <t>DOORS</t>
  </si>
  <si>
    <t>INTERIOR DOOR</t>
  </si>
  <si>
    <t>HARDWARE</t>
  </si>
  <si>
    <t>ALLOWANCE PROVIDED FOR INTERIOR DOORS HARDWARE</t>
  </si>
  <si>
    <t>WINDOWS</t>
  </si>
  <si>
    <t>FLOORING</t>
  </si>
  <si>
    <t>BASE</t>
  </si>
  <si>
    <t>TRANSITION</t>
  </si>
  <si>
    <t>WALL FINISH</t>
  </si>
  <si>
    <t>GYPSUM BOARD</t>
  </si>
  <si>
    <t xml:space="preserve">WALLS </t>
  </si>
  <si>
    <t>NO. OF SHEETS</t>
  </si>
  <si>
    <t xml:space="preserve">ADHESIVE </t>
  </si>
  <si>
    <t>TUBES</t>
  </si>
  <si>
    <t>ROLLS</t>
  </si>
  <si>
    <t>DRYWALL SCREWS</t>
  </si>
  <si>
    <t>LBS</t>
  </si>
  <si>
    <t>MUD PLASTER</t>
  </si>
  <si>
    <t xml:space="preserve">5/8" THK. CEMENTITUOUS BACKER BOARD AT WALLS </t>
  </si>
  <si>
    <t xml:space="preserve">CEILING </t>
  </si>
  <si>
    <t>5/8" THK. GYPSUM BOARD AT CEILING</t>
  </si>
  <si>
    <t>PAINT</t>
  </si>
  <si>
    <t>ONE COAT OF PRIMER WITH TWO COATS OF PAINT AT WALLS</t>
  </si>
  <si>
    <t>COLD FORMED METAL FRAMING</t>
  </si>
  <si>
    <t>TOP RUNNERS</t>
  </si>
  <si>
    <t>BOTTOM RUNNERS</t>
  </si>
  <si>
    <t>CERAMIC WALL TILE</t>
  </si>
  <si>
    <t>TOILET ACCESSORIES</t>
  </si>
  <si>
    <t>WALL MOUNTED MIRROR</t>
  </si>
  <si>
    <t>36" GRAB BAR</t>
  </si>
  <si>
    <t>48" GRAB BAR</t>
  </si>
  <si>
    <t>TISSUE DISPENSER</t>
  </si>
  <si>
    <t>TOWEL HOOK</t>
  </si>
  <si>
    <t>TISSUE HOLDER</t>
  </si>
  <si>
    <t>SOAP DISPENSER</t>
  </si>
  <si>
    <t>NOTE: ABOVE ITEMS ARE ASSUMED TO BE FURNISHED AND INSTALLED BY G.C..</t>
  </si>
  <si>
    <t>APPLIANCES &amp; EQUIPMENTS</t>
  </si>
  <si>
    <t>COUNTERTOP</t>
  </si>
  <si>
    <t>BACKSPLASH</t>
  </si>
  <si>
    <t>4"H BACKSPLASH</t>
  </si>
  <si>
    <t>PLUMBING FIXTURES</t>
  </si>
  <si>
    <t>PIPING</t>
  </si>
  <si>
    <t>LIGHTING FIXTURES</t>
  </si>
  <si>
    <t>DUCT WORK</t>
  </si>
  <si>
    <t>1.5" FIBERGLASS INSUALTION</t>
  </si>
  <si>
    <t>DEMOLITION</t>
  </si>
  <si>
    <t>FINISH CARPENTRY &amp; MILLWORK</t>
  </si>
  <si>
    <t>EQUIPMENT</t>
  </si>
  <si>
    <t>ONE COAT OF PRIMER WITH TWO COATS OF PAINT AT CEILING</t>
  </si>
  <si>
    <t>TAPING</t>
  </si>
  <si>
    <t>FLOOR SINK</t>
  </si>
  <si>
    <t>BATH LAVATORY WITH FAUCET</t>
  </si>
  <si>
    <t>WATER CLOSET</t>
  </si>
  <si>
    <t>GAS PIPING</t>
  </si>
  <si>
    <t>DOMESTIC PIPING</t>
  </si>
  <si>
    <t>1/2" COLD WATER PIPE</t>
  </si>
  <si>
    <t>1/2" HOT WATER PIPE</t>
  </si>
  <si>
    <t>SANITARY PIPING</t>
  </si>
  <si>
    <t>2" VENT PIPE</t>
  </si>
  <si>
    <t>2" SANITARY PIPE</t>
  </si>
  <si>
    <t>4" SANITARY PIPE</t>
  </si>
  <si>
    <t>P101, P200</t>
  </si>
  <si>
    <t>NOTE: UNDERGROUND SANITARY PIPING SHALL BE CAST IRON &amp; PVC PIPING</t>
  </si>
  <si>
    <t>NOTE: WATER PIPING SHALL BE TYPE "L" HARD COPPER WITH WROUGHT COPPER FITTINGS &amp; VALVES</t>
  </si>
  <si>
    <t>FITTINGS &amp; VALVES</t>
  </si>
  <si>
    <t>ALLOWANCE PROVIDED FOR FITTINGS &amp; VALVES
- TWO BATHS
- ONE BAR</t>
  </si>
  <si>
    <t>REMOVE EXISTING STEP</t>
  </si>
  <si>
    <t>REMOVE EXISTING HANDRAIL</t>
  </si>
  <si>
    <t>REMOVE EXISTING COUNTERS, SHELVING, FIXTURES AND
MILLWORK AS INDICATED, DISCARD PER PROTOCOL.</t>
  </si>
  <si>
    <t>REMOVE EXISTING DOOR</t>
  </si>
  <si>
    <t>REMOVE EXISTING ALL KITCHEN EQUIPMENT I.E. SINK, DEEP FRYERS,
HOOD, ETC
- KITCHEN EA: 1</t>
  </si>
  <si>
    <t>REMOVE ELECTRICAL PANELS, LIGHT SWITCHES, ETC. IN
THEIR ENTIRETY, DISCARD PER PROTOCOL.
AREA: 3462 SF</t>
  </si>
  <si>
    <t>REMOVE EXISTING LIGHT FIXTURES, SENSORS, DIFFUSERS,
DUCTWORK AND OTHER CEILING DEVICES IN THEIR ENTIRETY
AREA: 3462 SF</t>
  </si>
  <si>
    <t>ELECTRICAL PANEL AND DJ EQUIPMENT TO BE REMOVED,
DISCARD PER PROTOCOL
AREA: 3462 SF</t>
  </si>
  <si>
    <t>REMOVE ANTI-THEFT DEVICES AND ASSOCIATED WIRING IN
THEIR ENTIRETYAREA: 3462 SF</t>
  </si>
  <si>
    <t>REMOVE ALL WALL PANELING AND/OR MISCELLANEOUS TRIM,
MIRRORS, FLAT SCREEN MONITORS AND HARDWARE FROM
THE FACE OF THE EXISTING WALLS TO REMAIN, IN ORDER TO
PROVIDE CLEAN GYP BD. FOR NEW FINISHES.</t>
  </si>
  <si>
    <t>REMOVE EXISTING WALL</t>
  </si>
  <si>
    <t>REMOVE EXISTING FLOORING (PROVIDED SMOOTH FLOOR SURFACE)</t>
  </si>
  <si>
    <t>REMOVE EXISTING PLATFORM W/ FLOORING (PROVIDED SMOOTH FLOOR SURFACE)</t>
  </si>
  <si>
    <t>CERAMIC TILE FLOORING</t>
  </si>
  <si>
    <t>4" H TILE BASE</t>
  </si>
  <si>
    <t>4"H WOODBASE</t>
  </si>
  <si>
    <t>(2) 3'-0"W x 7'-0"H DOUBLE PANEL WOOD DOOR W/ WOOD FRAME</t>
  </si>
  <si>
    <t>3'-0"W x 7'-0"H x 1-3/4" THICK SOLID CORE WOOD , PLAIN SLICE WHITE BRICH, PREFINISHED W/ FRAME</t>
  </si>
  <si>
    <t>2'-6"W x 7'-0"H WOOD DOOR W/ FRAME</t>
  </si>
  <si>
    <t>CASED OPENING</t>
  </si>
  <si>
    <t>6'-0"W x 7'-0"H CASED OPENING</t>
  </si>
  <si>
    <t>4'-0"W x 7'-0"H REINSTALLED GLASS DOOR W/ FRAME</t>
  </si>
  <si>
    <t>2'-10"W x 7'-0"H REINSTALLED WOOD DOOR W/ FRAME</t>
  </si>
  <si>
    <t>STOREFRONT</t>
  </si>
  <si>
    <t xml:space="preserve">ALUMINUM STOREFRONT </t>
  </si>
  <si>
    <t>STEP</t>
  </si>
  <si>
    <t>6" 20 GA. TOP METAL RUNNERS</t>
  </si>
  <si>
    <t>6" 20 GA. BOTTOM METAL RUNNERS</t>
  </si>
  <si>
    <t>INFILL WALL</t>
  </si>
  <si>
    <t>6" 20 GA. METAL STUDS @ 16" O.C. INFILL</t>
  </si>
  <si>
    <t xml:space="preserve">5/8" THK. TYPE "X" GYPSUM BOARD AT WALLS </t>
  </si>
  <si>
    <t xml:space="preserve">5/8" THK. TYPE "X" MOISTURE BOARD AT WALLS </t>
  </si>
  <si>
    <t>REFRIGERATOR
MFR: AVANTCO
MODEL: A-19R-HC
SIZE: 29"W X 25 1/2"D X 82 1/2"H</t>
  </si>
  <si>
    <t>FREEZER
MFR: AVANTCO
MODEL: A-19F-HC
SIZE: 29"W x 25 1/2"D x 82 1/2"H</t>
  </si>
  <si>
    <t>ICE MAKER
MFR: AVANTCO
MODEL: UC-H-160-A
SIZE: 26"W x 27"D x 38 3/16"H</t>
  </si>
  <si>
    <t>HAND SINK
MFR: DEAN
MODEL: SR142G
SIZE: 15 1/2W x 29 1/4"D x 45"H</t>
  </si>
  <si>
    <t>UNDERBAR GLASS WASHER
MFR: NOBLE
MODEL: 495NOWFCGV
SIZE: 25 1/4"W x 25 1/4"D x 39"H</t>
  </si>
  <si>
    <t>BEVERAGE DISPENSER
MFR: CRATHCO
MODEL: 385CS2D16B
SIZE: 20 3/8"W x 17 7/16"D x 25 1/2"H</t>
  </si>
  <si>
    <t>UNDER COUNTER REFRIGERATOR
MFR: AVANTCO
MODEL: UBB-72G-HC
SIZE: 72 3/4"W x 24 7/16"D x 36 1/4"H</t>
  </si>
  <si>
    <t>ESPRESSO MACHINE
MFR: NUOVA SIMONELLI
MODEL: 238PT1</t>
  </si>
  <si>
    <t>SINK, HAND, WALL MOUNT
MFR: KROWNE
MODEL: HS-30L
SIZE: 12 1/2"W x 17 1/4"D</t>
  </si>
  <si>
    <t>PRE-RINSE, FAUCET, WALL MOUNT
MFR: KROWNE
MODEL: 17-109WL</t>
  </si>
  <si>
    <t>DRAIN, TWIST HANDLE W/OVERFLOW
MFR: KROWNE
MODEL: 22-204</t>
  </si>
  <si>
    <t>SINK, NSF, 3 COMP, 16 GAUGE
MFR: ADVANCE TABCO
MODEL: FC-3-1818-18RL
SIZE: 24"W x 90"L</t>
  </si>
  <si>
    <t>SINK, MOP
MFR: EAGLE GROUP/METAL MASTERS
MODEL: F1916
SIZE: 16"W x 20"L x 8"D</t>
  </si>
  <si>
    <t>UNDER COUNTER ICE MAKER
MFR: TBD
MODEL: TBD
SIZE: TBD</t>
  </si>
  <si>
    <t>DISHWASHER
MFR: TBD
MODEL: TBD
SIZE: TBD</t>
  </si>
  <si>
    <t>SHELVING
MFR: REGENCY
MODEL: 460EG2460D74
SIZE: 60"W x 24"D x 74"H</t>
  </si>
  <si>
    <t>2'-0"DEEP x 2'-0"W AV CABINET</t>
  </si>
  <si>
    <t>SHELVING
MFR: EAGLE GROUP/METAL MASTERS
MODEL: T3030SEB-BS
SIZE: 24"W x 35 1/8"H</t>
  </si>
  <si>
    <t>SOLID SURFACE COUNTERTOP AT BAR</t>
  </si>
  <si>
    <t>ONE COAT OF PRIMER WITH TWO COATS OF PAINT AT EXISTING WALLS</t>
  </si>
  <si>
    <t>AV CABINET</t>
  </si>
  <si>
    <t>LOCKER</t>
  </si>
  <si>
    <t>WALL MOUNTED LIGHT FIXTURE</t>
  </si>
  <si>
    <t>6" DIA CEILING MOUNTED LIGHT FIXTURE</t>
  </si>
  <si>
    <t>24" x 24" CEILING MOUNTED LIGHT FIXTURE</t>
  </si>
  <si>
    <t>12" DIA CEILING MOUNT LIGHT FIXTURE</t>
  </si>
  <si>
    <t>12" x 12" CEILING MOUNT LIGHT FIXTURE</t>
  </si>
  <si>
    <t>16" DIA CEILING MOUNT LIGHT FIXTURE</t>
  </si>
  <si>
    <t>24" DIA CEILING MOUNT LIGHT FIXTURE</t>
  </si>
  <si>
    <t>RECEPTACLES</t>
  </si>
  <si>
    <t>DUPLEX RECEPTACLES</t>
  </si>
  <si>
    <t>CEILING DUPLEX RECEPTACLES</t>
  </si>
  <si>
    <t>DUPLEX RECEPTACLES GFI</t>
  </si>
  <si>
    <t>SWITCH &amp; OUTLETS</t>
  </si>
  <si>
    <t>SINGLE POLE SWITCH</t>
  </si>
  <si>
    <t>THREE WAY SWITCH</t>
  </si>
  <si>
    <t>TIME CLOCK SWITCH</t>
  </si>
  <si>
    <t>DISCONNECT SWITCH</t>
  </si>
  <si>
    <t>DATA OUTLET</t>
  </si>
  <si>
    <t>PHONE DATA OUTLET</t>
  </si>
  <si>
    <t>SE-1: SMOKE EATER CEILING MOUNT ( MARK-20-V COMMERCIAL AIR CLEANER W/ HEPA FILTER)</t>
  </si>
  <si>
    <t>SMOKE EATER</t>
  </si>
  <si>
    <t>ELECTRICAL METER</t>
  </si>
  <si>
    <t>ELECTRICAL PANEL</t>
  </si>
  <si>
    <t>PP-1: ELECTRICAL PANEL
SYSTEM: 208Y/120V,3-P,4-W
MAIN BREAKER AIC RATING: 250A 22,000A
AMOS: 205
TOTAL CONNECTED LAOD: 73.9 KVA</t>
  </si>
  <si>
    <t>WIRING</t>
  </si>
  <si>
    <t>24 GA. DUCT WORK</t>
  </si>
  <si>
    <t>26 GA. DUCT WORK</t>
  </si>
  <si>
    <t>FLEXIBLE DUCT WORK</t>
  </si>
  <si>
    <t>8" DIA FLEXIBLE DUCT WORK</t>
  </si>
  <si>
    <t>10" DIA FLEXIBLE DUCT WORK</t>
  </si>
  <si>
    <t>VOLUME DAMPER</t>
  </si>
  <si>
    <t>ROOF TOP PACKAGE AIR CONDITIONING UNIT</t>
  </si>
  <si>
    <t>RTU-1: ROOF TOP PACKAGE AIR CONDITIONING UNIT
MFR: RUDD
MODEL: RGEDZT090AC
TOTAL CFM: 3000
OUTDOOR AIR CFM: 600
TON: 7.5</t>
  </si>
  <si>
    <t>RTU-2: ROOF TOP PACKAGE AIR CONDITIONING UNIT
MFR: RUDD
MODEL: RGEDZT090AC
TOTAL CFM: 3000
OUTDOOR AIR CFM: 600
TON: 7.5</t>
  </si>
  <si>
    <t>RTU-3: ROOF TOP PACKAGE AIR CONDITIONING UNIT
MFR: RUDD
MODEL: RGEDZT060AC
TOTAL CFM: 2000
OUTDOOR AIR CFM: 400
TON: 5</t>
  </si>
  <si>
    <t>EXHAUST FAN</t>
  </si>
  <si>
    <t>TX-1: EXHAUST FAN
MFR: ACME
MODEL: VQ150
CFM: 80</t>
  </si>
  <si>
    <t>EF-1: EXHAUST FAN
MFR: GREENHECK
MODEL: GB-160-3
CFM: 2400</t>
  </si>
  <si>
    <t>EF-2: EXHAUST FAN
MFR: GREENHECK
MODEL: GB-160-3
CFM: 2401</t>
  </si>
  <si>
    <t>MINI-SPLIT EVAPORATOR UNIT</t>
  </si>
  <si>
    <t>HP-1: MINI-SPLIT EVAPORATOR UNIT
MFR: GREE
MODEL: SAO09HP230V1AH
COOLING CAPACITY: 9
HEATING CAPACITY: 9</t>
  </si>
  <si>
    <t>MINI-SPLIT CONDENSER UNIT</t>
  </si>
  <si>
    <t>CU-1: MINI-SPLIT CONDENSER UNIT
MFR: GREE
MODEL: SAP09HP230V1AO
COOLING CAPACITY: 9
HEATING CAPACITY: 9</t>
  </si>
  <si>
    <t>RG-2: 24" x 24" RETURN GRILL</t>
  </si>
  <si>
    <t>EG-1: 24" x 24" EXHAUST GRILL 
CFM: 300</t>
  </si>
  <si>
    <t>FLUSH MT. SUPPLY REGISTERS 
CFM: 300</t>
  </si>
  <si>
    <t>DIFFUSERS &amp; GRILL</t>
  </si>
  <si>
    <t>RG-1: 24" x 24" RETURN GRILL</t>
  </si>
  <si>
    <t>CD-1: 12" x 12" CEILING DIFFUSER 
MFR: TITUS TMS 
CFM: 50</t>
  </si>
  <si>
    <t>CD-1: 24" x 24" CEILING DIFFUSER 
MFR: TITUS TMS 
CFM: 100</t>
  </si>
  <si>
    <t>CD-1: 24" x 24" CEILING DIFFUSER 
MFR: TITUS TMS 
CFM: 300</t>
  </si>
  <si>
    <t>CD-1: 24" x 24" CEILING DIFFUSER 
MFR: TITUS TMS 
CFM: 200</t>
  </si>
  <si>
    <t>ALLOWANCE</t>
  </si>
  <si>
    <t>ALLOWANCE PROVIDED FOR DUCT CONDUIT AND BEND FITTING
AREA: 4608 SF</t>
  </si>
  <si>
    <t>ALLOWANCE PROVIDED FOR ELECTRICAL WIRING
AREA: 4608 SF</t>
  </si>
  <si>
    <t>E101,E101T</t>
  </si>
  <si>
    <t>M101,M102</t>
  </si>
  <si>
    <t>A-103</t>
  </si>
  <si>
    <t>TRANSITION WOOD FLOORING TO CERAMIC TILE FLOORING</t>
  </si>
  <si>
    <t>HARD WOOD FLOORING</t>
  </si>
  <si>
    <t>ONE COAT OF PRIMER WITH TWO COATS OF PAINT AT EXISTING CEILING</t>
  </si>
  <si>
    <t>D-001</t>
  </si>
  <si>
    <t>A100</t>
  </si>
  <si>
    <t>* (3) HINGES
* (3) GASKETING SILENCERS
* (1) SELF CLOSER
* (1) FLOOR MOUNTED DOOR STOP
* (1) BALDWIN 4105 DOOR HOLDER
* STAINLESS STEEL KICK PLATE
* (1) LEVER TYPE DOOR HANDLE WITH CYLINDRICAL LOCK SET (ADA
COMPLIANT) HAGER 3500 SERIES, STYLE - AUGUST. STAINLES STEEL
FINISH FUNCTION NUMBER 40, ANSI NO F76A. LATCHBOLT OPERATED
BY LEVER FROM EITHER SIDE. INSIDE LEVER IS LOCKED BY PUSH
BUTTON AND UNLOCKED BY EMERGENCY RELEASE OUTSIDE, OPERATING
INSIDE LEVER OR CLOSING DOOR. * KNOCK-DOWN HOLLOW METAL DOOR FRAMES</t>
  </si>
  <si>
    <t>TENANT FIT-OUT BRIVADO CIGARS</t>
  </si>
  <si>
    <t>NET AREA: 4608</t>
  </si>
  <si>
    <t>COMPLETE</t>
  </si>
  <si>
    <t>14 NORTH CENTER STREET ORANGE, NEW JERSEY</t>
  </si>
  <si>
    <t>1'-4" x 1'-0" LOCKER</t>
  </si>
  <si>
    <t>WOOD STEP</t>
  </si>
  <si>
    <r>
      <t>4'-4"W x 5'-0"H ALUMINUM GLASS WINDOW W/ FRAME</t>
    </r>
    <r>
      <rPr>
        <sz val="10"/>
        <color rgb="FFFF0000"/>
        <rFont val="Calibri"/>
        <family val="2"/>
        <scheme val="minor"/>
      </rPr>
      <t xml:space="preserve"> (HEIGHT ASSUMED)</t>
    </r>
  </si>
  <si>
    <t>1-5/8" 20 GA. METAL STUDS @ 16" O.C. 
NO. OF STUDS @ 12'-0" HT: 29
NO. OF STUDS @ 15'-0" HT: 6</t>
  </si>
  <si>
    <t>2"x6" 20 GA. METAL STUDS @ 16" O.C. 
NO. OF STUDS @ 5'-0" HT: 22
NO. OF STUDS @ 8'-0" HT: 13
NO. OF STUDS @ 12'-0" HT: 11
NO. OF STUDS @ 15'-0" HT: 101</t>
  </si>
  <si>
    <t>2'-0" x 2'-0" LAY -IN ACOUSTUCAL CEILING TILE WITH SUSPENDED GRID SYSTEM</t>
  </si>
  <si>
    <t>ACOUSTCAL CEILING</t>
  </si>
  <si>
    <t>REINSTALLATION</t>
  </si>
  <si>
    <t>NOTE: ABOVE ITEMS ARE ASSUMED TO BE FURNISHED AND INSTALLED BY G.C.</t>
  </si>
  <si>
    <t>FAUCET, SERVICE SINK/MOP SINK
MFR: KROWNE
MODEL: 16-127</t>
  </si>
  <si>
    <t>1-5/8" 20 GA. BOTTOM METAL RUNNERS</t>
  </si>
  <si>
    <t>1-5/8" 20 GA. TOP METAL RUNNERS</t>
  </si>
  <si>
    <t>1 CLAB</t>
  </si>
  <si>
    <t>2 GLAZ</t>
  </si>
  <si>
    <t>2 CARP</t>
  </si>
  <si>
    <t>1 CARP</t>
  </si>
  <si>
    <t>1 BRIC</t>
  </si>
  <si>
    <t>2 SSWK</t>
  </si>
  <si>
    <t>1 TILF</t>
  </si>
  <si>
    <t>1 PORD</t>
  </si>
  <si>
    <t>Q-1</t>
  </si>
  <si>
    <t>1-1/2" GAS PIPE; COPPER MATERIAL</t>
  </si>
  <si>
    <t>1 PLUM</t>
  </si>
  <si>
    <t>Q-10</t>
  </si>
  <si>
    <t>Q-09</t>
  </si>
  <si>
    <t>Q-14</t>
  </si>
  <si>
    <t>1 SHEE</t>
  </si>
  <si>
    <t>Q-5</t>
  </si>
  <si>
    <t>1 ELEC</t>
  </si>
  <si>
    <t>2 ELEC</t>
  </si>
  <si>
    <t>2 CLAB</t>
  </si>
  <si>
    <t xml:space="preserve">8'-0'' x 1'-0" WOODEN STAIR
RISER HEIGHT = 7-1/2'' </t>
  </si>
  <si>
    <t>Est.2025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</si>
</sst>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7" formatCode="&quot;$&quot;#,##0.00_);\(&quot;$&quot;#,##0.00\)"/>
    <numFmt numFmtId="8" formatCode="&quot;$&quot;#,##0.00_);[Red]\(&quot;$&quot;#,##0.00\)"/>
    <numFmt numFmtId="44" formatCode="_(&quot;$&quot;* #,##0.00_);_(&quot;$&quot;* \(#,##0.00\);_(&quot;$&quot;* &quot;-&quot;??_);_(@_)"/>
    <numFmt numFmtId="164" formatCode="_-* #,##0.00_-;\-* #,##0.00_-;_-* &quot;-&quot;??_-;_-@_-"/>
    <numFmt numFmtId="165" formatCode="_(&quot;$&quot;* #,##0_);_(&quot;$&quot;* \(#,##0\);_(&quot;$&quot;* &quot;-&quot;??_);_(@_)"/>
    <numFmt numFmtId="166" formatCode="0.000%"/>
    <numFmt numFmtId="167" formatCode="0.000"/>
    <numFmt numFmtId="168" formatCode="0.0"/>
  </numFmts>
  <fonts count="14" x14ac:knownFonts="1">
    <font>
      <sz val="10"/>
      <name val="Arial"/>
    </font>
    <font>
      <sz val="11"/>
      <color theme="1"/>
      <name val="Calibri"/>
      <family val="2"/>
      <scheme val="minor"/>
    </font>
    <font>
      <sz val="10"/>
      <name val="MS Sans Serif"/>
      <family val="2"/>
    </font>
    <font>
      <sz val="10"/>
      <name val="Calibri"/>
      <family val="2"/>
      <scheme val="minor"/>
    </font>
    <font>
      <b/>
      <sz val="10"/>
      <name val="Calibri"/>
      <family val="2"/>
      <scheme val="minor"/>
    </font>
    <font>
      <sz val="10"/>
      <name val="Arial"/>
      <family val="2"/>
    </font>
    <font>
      <b/>
      <sz val="12"/>
      <name val="Calibri"/>
      <family val="2"/>
      <scheme val="minor"/>
    </font>
    <font>
      <b/>
      <sz val="14"/>
      <name val="Calibri"/>
      <family val="2"/>
      <scheme val="minor"/>
    </font>
    <font>
      <b/>
      <sz val="10"/>
      <color theme="0"/>
      <name val="Calibri"/>
      <family val="2"/>
      <scheme val="minor"/>
    </font>
    <font>
      <sz val="14"/>
      <name val="Calibri"/>
      <family val="2"/>
      <scheme val="minor"/>
    </font>
    <font>
      <b/>
      <sz val="10"/>
      <color theme="1"/>
      <name val="Calibri"/>
      <family val="2"/>
      <scheme val="minor"/>
    </font>
    <font>
      <sz val="10"/>
      <color rgb="FFFF0000"/>
      <name val="Calibri"/>
      <family val="2"/>
      <scheme val="minor"/>
    </font>
    <font>
      <sz val="10"/>
      <name val="Calibri"/>
      <family val="2"/>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0" tint="-4.9989318521683403E-2"/>
        <bgColor indexed="64"/>
      </patternFill>
    </fill>
    <fill>
      <patternFill patternType="solid">
        <fgColor rgb="FFFFFFFF"/>
        <bgColor rgb="FF000000"/>
      </patternFill>
    </fill>
  </fills>
  <borders count="16">
    <border>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6" fontId="2" fillId="0" borderId="0" applyFont="0" applyFill="0" applyBorder="0" applyAlignment="0" applyProtection="0"/>
    <xf numFmtId="8" fontId="2" fillId="0" borderId="0" applyFont="0" applyFill="0" applyBorder="0" applyAlignment="0" applyProtection="0"/>
    <xf numFmtId="0" fontId="2" fillId="0" borderId="0"/>
    <xf numFmtId="44" fontId="5" fillId="0" borderId="0" applyFont="0" applyFill="0" applyBorder="0" applyAlignment="0" applyProtection="0"/>
    <xf numFmtId="0" fontId="5" fillId="0" borderId="0"/>
    <xf numFmtId="0" fontId="1" fillId="0" borderId="0"/>
  </cellStyleXfs>
  <cellXfs count="153">
    <xf numFmtId="0" fontId="0" fillId="0" borderId="0" xfId="0"/>
    <xf numFmtId="0" fontId="3" fillId="0" borderId="13" xfId="3" applyFont="1" applyBorder="1" applyAlignment="1">
      <alignment horizontal="center" vertical="center"/>
    </xf>
    <xf numFmtId="0" fontId="3" fillId="0" borderId="0" xfId="3" applyFont="1" applyAlignment="1">
      <alignment horizontal="left" vertical="center"/>
    </xf>
    <xf numFmtId="8" fontId="3" fillId="0" borderId="0" xfId="3" applyNumberFormat="1" applyFont="1" applyAlignment="1">
      <alignment horizontal="center" vertical="center"/>
    </xf>
    <xf numFmtId="10" fontId="3" fillId="0" borderId="3" xfId="3" applyNumberFormat="1" applyFont="1" applyBorder="1" applyAlignment="1">
      <alignment vertical="center"/>
    </xf>
    <xf numFmtId="10" fontId="3" fillId="0" borderId="0" xfId="3" applyNumberFormat="1" applyFont="1" applyAlignment="1">
      <alignment horizontal="center" vertical="center"/>
    </xf>
    <xf numFmtId="10" fontId="3" fillId="0" borderId="10" xfId="3" applyNumberFormat="1" applyFont="1" applyBorder="1" applyAlignment="1">
      <alignment vertical="center"/>
    </xf>
    <xf numFmtId="166" fontId="3" fillId="0" borderId="3" xfId="3" applyNumberFormat="1" applyFont="1" applyBorder="1" applyAlignment="1">
      <alignment vertical="center"/>
    </xf>
    <xf numFmtId="0" fontId="4" fillId="3" borderId="3" xfId="3" applyFont="1" applyFill="1" applyBorder="1" applyAlignment="1">
      <alignment horizontal="left" vertical="center" wrapText="1"/>
    </xf>
    <xf numFmtId="8" fontId="4" fillId="3" borderId="3" xfId="2" applyFont="1" applyFill="1" applyBorder="1" applyAlignment="1" applyProtection="1">
      <alignment horizontal="center" vertical="center"/>
    </xf>
    <xf numFmtId="0" fontId="3" fillId="0" borderId="3" xfId="3" applyFont="1" applyBorder="1" applyAlignment="1">
      <alignment horizontal="left" vertical="center" wrapText="1"/>
    </xf>
    <xf numFmtId="0" fontId="3" fillId="0" borderId="3" xfId="3" applyFont="1" applyBorder="1" applyAlignment="1">
      <alignment horizontal="center" vertical="center"/>
    </xf>
    <xf numFmtId="2" fontId="3" fillId="2" borderId="3" xfId="3" applyNumberFormat="1" applyFont="1" applyFill="1" applyBorder="1" applyAlignment="1">
      <alignment horizontal="center" vertical="center"/>
    </xf>
    <xf numFmtId="0" fontId="3" fillId="0" borderId="0" xfId="3" applyFont="1" applyAlignment="1">
      <alignment horizontal="center" vertical="center"/>
    </xf>
    <xf numFmtId="0" fontId="4" fillId="0" borderId="0" xfId="3" applyFont="1" applyAlignment="1">
      <alignment horizontal="center" vertical="center"/>
    </xf>
    <xf numFmtId="38" fontId="4" fillId="3" borderId="3" xfId="3" applyNumberFormat="1" applyFont="1" applyFill="1" applyBorder="1" applyAlignment="1">
      <alignment horizontal="center" vertical="center" wrapText="1"/>
    </xf>
    <xf numFmtId="8" fontId="3" fillId="0" borderId="0" xfId="2" applyFont="1" applyAlignment="1" applyProtection="1">
      <alignment horizontal="center" vertical="center"/>
    </xf>
    <xf numFmtId="167" fontId="3" fillId="2" borderId="3" xfId="3" applyNumberFormat="1" applyFont="1" applyFill="1" applyBorder="1" applyAlignment="1">
      <alignment horizontal="center" vertical="center"/>
    </xf>
    <xf numFmtId="0" fontId="4" fillId="0" borderId="11" xfId="3" applyFont="1" applyBorder="1" applyAlignment="1">
      <alignment vertical="center"/>
    </xf>
    <xf numFmtId="8" fontId="3" fillId="0" borderId="3" xfId="3" applyNumberFormat="1" applyFont="1" applyBorder="1" applyAlignment="1">
      <alignment horizontal="center" vertical="center"/>
    </xf>
    <xf numFmtId="0" fontId="3" fillId="0" borderId="12" xfId="3" applyFont="1" applyBorder="1" applyAlignment="1">
      <alignment horizontal="center" vertical="center"/>
    </xf>
    <xf numFmtId="0" fontId="3" fillId="0" borderId="2" xfId="3" applyFont="1" applyBorder="1" applyAlignment="1">
      <alignment horizontal="center" vertical="center"/>
    </xf>
    <xf numFmtId="0" fontId="3" fillId="0" borderId="1" xfId="3" applyFont="1" applyBorder="1" applyAlignment="1">
      <alignment horizontal="center" vertical="center"/>
    </xf>
    <xf numFmtId="0" fontId="4" fillId="0" borderId="0" xfId="3" applyFont="1" applyAlignment="1">
      <alignment vertical="center"/>
    </xf>
    <xf numFmtId="0" fontId="4" fillId="0" borderId="1" xfId="3" applyFont="1" applyBorder="1" applyAlignment="1">
      <alignment vertical="center"/>
    </xf>
    <xf numFmtId="0" fontId="3" fillId="0" borderId="3" xfId="0" applyFont="1" applyBorder="1" applyAlignment="1">
      <alignment horizontal="center" vertical="center" wrapText="1"/>
    </xf>
    <xf numFmtId="0" fontId="4" fillId="0" borderId="4" xfId="3" applyFont="1" applyBorder="1" applyAlignment="1">
      <alignment horizontal="center" vertical="center"/>
    </xf>
    <xf numFmtId="0" fontId="9" fillId="0" borderId="3" xfId="3" applyFont="1" applyBorder="1" applyAlignment="1">
      <alignment horizontal="center" vertical="center"/>
    </xf>
    <xf numFmtId="0" fontId="7" fillId="0" borderId="0" xfId="3" applyFont="1" applyAlignment="1">
      <alignment horizontal="center" vertical="center"/>
    </xf>
    <xf numFmtId="2" fontId="3" fillId="0" borderId="3" xfId="0" applyNumberFormat="1" applyFont="1" applyBorder="1" applyAlignment="1">
      <alignment horizontal="center" vertical="center" wrapText="1"/>
    </xf>
    <xf numFmtId="8" fontId="8" fillId="4" borderId="3" xfId="2" applyFont="1" applyFill="1" applyBorder="1" applyAlignment="1" applyProtection="1">
      <alignment horizontal="center" vertical="center"/>
    </xf>
    <xf numFmtId="8" fontId="8" fillId="4" borderId="3" xfId="2" applyFont="1" applyFill="1" applyBorder="1" applyAlignment="1" applyProtection="1">
      <alignment horizontal="center" vertical="center" wrapText="1"/>
    </xf>
    <xf numFmtId="38" fontId="4" fillId="0" borderId="4" xfId="3" applyNumberFormat="1" applyFont="1" applyBorder="1" applyAlignment="1">
      <alignment horizontal="center" vertical="center" wrapText="1"/>
    </xf>
    <xf numFmtId="0" fontId="4" fillId="0" borderId="4" xfId="3" applyFont="1" applyBorder="1" applyAlignment="1">
      <alignment horizontal="left" vertical="center" wrapText="1"/>
    </xf>
    <xf numFmtId="0" fontId="3" fillId="0" borderId="4" xfId="0" applyFont="1" applyBorder="1" applyAlignment="1">
      <alignment horizontal="center" vertical="center"/>
    </xf>
    <xf numFmtId="8" fontId="4" fillId="0" borderId="4" xfId="3" applyNumberFormat="1" applyFont="1" applyBorder="1" applyAlignment="1">
      <alignment horizontal="center" vertical="center"/>
    </xf>
    <xf numFmtId="8" fontId="4" fillId="0" borderId="4" xfId="2" applyFont="1" applyBorder="1" applyAlignment="1" applyProtection="1">
      <alignment horizontal="center" vertical="center"/>
    </xf>
    <xf numFmtId="7" fontId="4" fillId="0" borderId="4" xfId="1" applyNumberFormat="1" applyFont="1" applyBorder="1" applyAlignment="1" applyProtection="1">
      <alignment horizontal="center" vertical="center"/>
    </xf>
    <xf numFmtId="0" fontId="6" fillId="0" borderId="0" xfId="3" applyFont="1" applyAlignment="1">
      <alignment vertical="center"/>
    </xf>
    <xf numFmtId="0" fontId="3" fillId="0" borderId="0" xfId="3" applyFont="1" applyAlignment="1">
      <alignment vertical="center"/>
    </xf>
    <xf numFmtId="0" fontId="3" fillId="0" borderId="1" xfId="3" applyFont="1" applyBorder="1" applyAlignment="1">
      <alignment vertical="center"/>
    </xf>
    <xf numFmtId="1" fontId="3" fillId="0" borderId="3" xfId="0" applyNumberFormat="1" applyFont="1" applyBorder="1" applyAlignment="1">
      <alignment horizontal="center" vertical="center" wrapText="1"/>
    </xf>
    <xf numFmtId="0" fontId="3" fillId="0" borderId="11" xfId="3" applyFont="1" applyBorder="1" applyAlignment="1">
      <alignment horizontal="center" vertical="center"/>
    </xf>
    <xf numFmtId="165" fontId="3" fillId="0" borderId="10" xfId="3" applyNumberFormat="1" applyFont="1" applyBorder="1" applyAlignment="1">
      <alignment horizontal="center" vertical="center"/>
    </xf>
    <xf numFmtId="0" fontId="3" fillId="0" borderId="9" xfId="3" applyFont="1" applyBorder="1" applyAlignment="1">
      <alignment horizontal="center" vertical="center"/>
    </xf>
    <xf numFmtId="0" fontId="4" fillId="0" borderId="9" xfId="3" applyFont="1" applyBorder="1" applyAlignment="1">
      <alignment vertical="center"/>
    </xf>
    <xf numFmtId="165" fontId="4" fillId="0" borderId="3" xfId="3" applyNumberFormat="1" applyFont="1" applyBorder="1" applyAlignment="1">
      <alignment horizontal="center" vertical="center"/>
    </xf>
    <xf numFmtId="0" fontId="3" fillId="0" borderId="9" xfId="3" applyFont="1" applyBorder="1" applyAlignment="1">
      <alignment vertical="center"/>
    </xf>
    <xf numFmtId="2" fontId="4" fillId="0" borderId="3" xfId="3" applyNumberFormat="1" applyFont="1" applyBorder="1" applyAlignment="1">
      <alignment horizontal="center" vertical="center"/>
    </xf>
    <xf numFmtId="44" fontId="4" fillId="0" borderId="10" xfId="4" applyFont="1" applyBorder="1" applyAlignment="1" applyProtection="1">
      <alignment horizontal="center" vertical="center"/>
    </xf>
    <xf numFmtId="165" fontId="4" fillId="3" borderId="3" xfId="3" applyNumberFormat="1" applyFont="1" applyFill="1" applyBorder="1" applyAlignment="1">
      <alignment horizontal="center" vertical="center"/>
    </xf>
    <xf numFmtId="38" fontId="3" fillId="0" borderId="3" xfId="3" applyNumberFormat="1" applyFont="1" applyBorder="1" applyAlignment="1">
      <alignment horizontal="center" vertical="center"/>
    </xf>
    <xf numFmtId="44" fontId="3" fillId="0" borderId="3" xfId="4" applyFont="1" applyFill="1" applyBorder="1" applyAlignment="1" applyProtection="1">
      <alignment horizontal="center" vertical="center"/>
    </xf>
    <xf numFmtId="8" fontId="3" fillId="0" borderId="0" xfId="2" applyFont="1" applyBorder="1" applyAlignment="1" applyProtection="1">
      <alignment horizontal="center" vertical="center"/>
    </xf>
    <xf numFmtId="0" fontId="4" fillId="0" borderId="3" xfId="3" applyFont="1" applyBorder="1" applyAlignment="1">
      <alignment horizontal="left" vertical="center" wrapText="1"/>
    </xf>
    <xf numFmtId="38" fontId="3" fillId="0" borderId="3" xfId="3" applyNumberFormat="1" applyFont="1" applyBorder="1" applyAlignment="1">
      <alignment horizontal="center" vertical="center" wrapText="1"/>
    </xf>
    <xf numFmtId="165" fontId="4" fillId="3" borderId="3" xfId="4" applyNumberFormat="1" applyFont="1" applyFill="1" applyBorder="1" applyAlignment="1" applyProtection="1">
      <alignment horizontal="center" vertical="center"/>
    </xf>
    <xf numFmtId="0" fontId="4" fillId="3" borderId="3" xfId="5" applyFont="1" applyFill="1" applyBorder="1" applyAlignment="1">
      <alignment horizontal="center" vertical="center" wrapText="1"/>
    </xf>
    <xf numFmtId="165" fontId="3" fillId="0" borderId="3" xfId="4" applyNumberFormat="1" applyFont="1" applyBorder="1" applyAlignment="1" applyProtection="1">
      <alignment horizontal="center" vertical="center" wrapText="1"/>
    </xf>
    <xf numFmtId="44" fontId="3" fillId="0" borderId="3" xfId="4" applyFont="1" applyBorder="1" applyAlignment="1" applyProtection="1">
      <alignment horizontal="center" vertical="center" wrapText="1"/>
    </xf>
    <xf numFmtId="165" fontId="4" fillId="0" borderId="3" xfId="4" applyNumberFormat="1" applyFont="1" applyBorder="1" applyAlignment="1" applyProtection="1">
      <alignment horizontal="center" vertical="center" wrapText="1"/>
    </xf>
    <xf numFmtId="0" fontId="4" fillId="3" borderId="3" xfId="3" applyFont="1" applyFill="1" applyBorder="1" applyAlignment="1">
      <alignment horizontal="center" vertical="center" wrapText="1"/>
    </xf>
    <xf numFmtId="164" fontId="3" fillId="0" borderId="0" xfId="3" applyNumberFormat="1" applyFont="1" applyAlignment="1">
      <alignment horizontal="center" vertical="center"/>
    </xf>
    <xf numFmtId="0" fontId="3" fillId="0" borderId="15" xfId="3" applyFont="1" applyBorder="1" applyAlignment="1">
      <alignment vertical="center" wrapText="1"/>
    </xf>
    <xf numFmtId="0" fontId="3" fillId="0" borderId="13" xfId="3" applyFont="1" applyBorder="1" applyAlignment="1">
      <alignment vertical="center" wrapText="1"/>
    </xf>
    <xf numFmtId="38" fontId="3" fillId="0" borderId="5" xfId="3" applyNumberFormat="1" applyFont="1" applyBorder="1" applyAlignment="1">
      <alignment horizontal="center" vertical="center"/>
    </xf>
    <xf numFmtId="8" fontId="4" fillId="0" borderId="3" xfId="2" applyFont="1" applyFill="1" applyBorder="1" applyAlignment="1" applyProtection="1">
      <alignment horizontal="center" vertical="center" wrapText="1"/>
    </xf>
    <xf numFmtId="8" fontId="4" fillId="0" borderId="3" xfId="2" applyFont="1" applyFill="1" applyBorder="1" applyAlignment="1" applyProtection="1">
      <alignment horizontal="center" vertical="center"/>
    </xf>
    <xf numFmtId="0" fontId="3" fillId="0" borderId="9" xfId="3" applyFont="1" applyBorder="1" applyAlignment="1">
      <alignment vertical="center" wrapText="1"/>
    </xf>
    <xf numFmtId="0" fontId="3" fillId="0" borderId="7" xfId="3" applyFont="1" applyBorder="1" applyAlignment="1">
      <alignment horizontal="left" vertical="center" wrapText="1"/>
    </xf>
    <xf numFmtId="38" fontId="3" fillId="5" borderId="3" xfId="3" applyNumberFormat="1" applyFont="1" applyFill="1" applyBorder="1" applyAlignment="1">
      <alignment horizontal="center" vertical="center"/>
    </xf>
    <xf numFmtId="38" fontId="3" fillId="5" borderId="3" xfId="3" applyNumberFormat="1" applyFont="1" applyFill="1" applyBorder="1" applyAlignment="1">
      <alignment horizontal="center" vertical="center" wrapText="1"/>
    </xf>
    <xf numFmtId="0" fontId="4" fillId="5" borderId="3" xfId="3" applyFont="1" applyFill="1" applyBorder="1" applyAlignment="1">
      <alignment horizontal="left" vertical="center" wrapText="1"/>
    </xf>
    <xf numFmtId="168" fontId="3" fillId="0" borderId="3" xfId="0" applyNumberFormat="1" applyFont="1" applyBorder="1" applyAlignment="1">
      <alignment horizontal="center" vertical="center" wrapText="1"/>
    </xf>
    <xf numFmtId="0" fontId="3" fillId="0" borderId="3" xfId="3" applyFont="1" applyBorder="1" applyAlignment="1">
      <alignment horizontal="right" vertical="center" wrapText="1"/>
    </xf>
    <xf numFmtId="38" fontId="3" fillId="0" borderId="14" xfId="3" applyNumberFormat="1" applyFont="1" applyBorder="1" applyAlignment="1">
      <alignment horizontal="center" vertical="center" wrapText="1"/>
    </xf>
    <xf numFmtId="0" fontId="10" fillId="0" borderId="3" xfId="0" applyFont="1" applyBorder="1"/>
    <xf numFmtId="0" fontId="3" fillId="0" borderId="3" xfId="0" applyFont="1" applyBorder="1" applyAlignment="1">
      <alignment horizontal="center" vertical="center"/>
    </xf>
    <xf numFmtId="0" fontId="3" fillId="0" borderId="3" xfId="0" applyFont="1" applyBorder="1"/>
    <xf numFmtId="1" fontId="3" fillId="0" borderId="3" xfId="0" applyNumberFormat="1" applyFont="1" applyBorder="1" applyAlignment="1">
      <alignment horizontal="center" vertical="center"/>
    </xf>
    <xf numFmtId="38" fontId="3" fillId="0" borderId="13" xfId="3" applyNumberFormat="1" applyFont="1" applyBorder="1" applyAlignment="1">
      <alignment horizontal="center" vertical="center" wrapText="1"/>
    </xf>
    <xf numFmtId="0" fontId="4" fillId="0" borderId="3" xfId="0" applyFont="1" applyBorder="1"/>
    <xf numFmtId="38" fontId="3" fillId="0" borderId="3" xfId="3" applyNumberFormat="1" applyFont="1" applyBorder="1" applyAlignment="1">
      <alignment horizontal="left" vertical="center"/>
    </xf>
    <xf numFmtId="0" fontId="3" fillId="0" borderId="3" xfId="0" applyFont="1" applyBorder="1" applyAlignment="1">
      <alignment horizontal="left" vertical="center"/>
    </xf>
    <xf numFmtId="1" fontId="3" fillId="0" borderId="3" xfId="0" applyNumberFormat="1" applyFont="1" applyBorder="1" applyAlignment="1">
      <alignment horizontal="left" vertical="center"/>
    </xf>
    <xf numFmtId="44" fontId="3" fillId="0" borderId="3" xfId="4" applyFont="1" applyFill="1" applyBorder="1" applyAlignment="1" applyProtection="1">
      <alignment horizontal="left" vertical="center"/>
    </xf>
    <xf numFmtId="0" fontId="4" fillId="0" borderId="3" xfId="0" applyFont="1" applyBorder="1" applyAlignment="1">
      <alignment horizontal="left" wrapText="1"/>
    </xf>
    <xf numFmtId="0" fontId="3" fillId="0" borderId="3" xfId="0" applyFont="1" applyBorder="1" applyAlignment="1">
      <alignment wrapText="1"/>
    </xf>
    <xf numFmtId="0" fontId="3" fillId="0" borderId="3" xfId="3" applyFont="1" applyBorder="1" applyAlignment="1">
      <alignment horizontal="center" vertical="center" wrapText="1"/>
    </xf>
    <xf numFmtId="38" fontId="3" fillId="0" borderId="3" xfId="3" applyNumberFormat="1" applyFont="1" applyBorder="1" applyAlignment="1">
      <alignment vertical="center" wrapText="1"/>
    </xf>
    <xf numFmtId="38" fontId="3" fillId="5" borderId="3" xfId="3" applyNumberFormat="1" applyFont="1" applyFill="1" applyBorder="1" applyAlignment="1">
      <alignment vertical="center" wrapText="1"/>
    </xf>
    <xf numFmtId="8" fontId="3" fillId="5" borderId="3" xfId="3" applyNumberFormat="1" applyFont="1" applyFill="1" applyBorder="1" applyAlignment="1">
      <alignment horizontal="center" vertical="center"/>
    </xf>
    <xf numFmtId="0" fontId="12" fillId="0" borderId="3" xfId="3" applyFont="1" applyBorder="1" applyAlignment="1">
      <alignment horizontal="center" vertical="center"/>
    </xf>
    <xf numFmtId="8" fontId="12" fillId="6" borderId="3" xfId="3" applyNumberFormat="1" applyFont="1" applyFill="1" applyBorder="1" applyAlignment="1">
      <alignment horizontal="center" vertical="center"/>
    </xf>
    <xf numFmtId="167" fontId="3" fillId="5" borderId="3" xfId="3" applyNumberFormat="1" applyFont="1" applyFill="1" applyBorder="1" applyAlignment="1">
      <alignment horizontal="center" vertical="center"/>
    </xf>
    <xf numFmtId="2" fontId="3" fillId="5" borderId="3" xfId="3" applyNumberFormat="1" applyFont="1" applyFill="1" applyBorder="1" applyAlignment="1">
      <alignment horizontal="center" vertical="center"/>
    </xf>
    <xf numFmtId="8" fontId="13" fillId="0" borderId="3" xfId="3" applyNumberFormat="1" applyFont="1" applyBorder="1" applyAlignment="1">
      <alignment horizontal="center" vertical="center"/>
    </xf>
    <xf numFmtId="167" fontId="13" fillId="0" borderId="3" xfId="3" applyNumberFormat="1" applyFont="1" applyBorder="1" applyAlignment="1">
      <alignment horizontal="center" vertical="center"/>
    </xf>
    <xf numFmtId="2" fontId="13" fillId="0" borderId="3" xfId="3" applyNumberFormat="1" applyFont="1" applyBorder="1" applyAlignment="1">
      <alignment horizontal="center" vertical="center"/>
    </xf>
    <xf numFmtId="44" fontId="4" fillId="0" borderId="0" xfId="3" applyNumberFormat="1" applyFont="1" applyAlignment="1">
      <alignment horizontal="center" vertical="center"/>
    </xf>
    <xf numFmtId="44" fontId="3" fillId="0" borderId="0" xfId="3" applyNumberFormat="1" applyFont="1" applyAlignment="1">
      <alignment horizontal="center" vertical="center"/>
    </xf>
    <xf numFmtId="38" fontId="3" fillId="0" borderId="5" xfId="3" applyNumberFormat="1" applyFont="1" applyBorder="1" applyAlignment="1">
      <alignment horizontal="center" vertical="center"/>
    </xf>
    <xf numFmtId="38" fontId="3" fillId="0" borderId="4" xfId="3" applyNumberFormat="1" applyFont="1" applyBorder="1" applyAlignment="1">
      <alignment horizontal="center" vertical="center"/>
    </xf>
    <xf numFmtId="38" fontId="3" fillId="0" borderId="10" xfId="3" applyNumberFormat="1" applyFont="1" applyBorder="1" applyAlignment="1">
      <alignment horizontal="center" vertical="center"/>
    </xf>
    <xf numFmtId="14" fontId="3" fillId="0" borderId="9" xfId="3" applyNumberFormat="1" applyFont="1" applyBorder="1" applyAlignment="1">
      <alignment horizontal="left" vertical="center" wrapText="1"/>
    </xf>
    <xf numFmtId="0" fontId="3" fillId="0" borderId="0" xfId="3" applyFont="1" applyAlignment="1">
      <alignment horizontal="left" vertical="center" wrapText="1"/>
    </xf>
    <xf numFmtId="0" fontId="3" fillId="0" borderId="7" xfId="3" applyFont="1" applyBorder="1" applyAlignment="1">
      <alignment horizontal="left" vertical="center" wrapText="1"/>
    </xf>
    <xf numFmtId="0" fontId="3" fillId="0" borderId="6" xfId="3" applyFont="1" applyBorder="1" applyAlignment="1">
      <alignment horizontal="left" vertical="center" wrapText="1"/>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2" xfId="3" applyFont="1" applyBorder="1" applyAlignment="1">
      <alignment horizontal="center" vertical="center"/>
    </xf>
    <xf numFmtId="0" fontId="3" fillId="0" borderId="0" xfId="3" applyFont="1" applyAlignment="1">
      <alignment horizontal="center" vertical="center"/>
    </xf>
    <xf numFmtId="0" fontId="3" fillId="0" borderId="7" xfId="3" applyFont="1" applyBorder="1" applyAlignment="1">
      <alignment horizontal="left" vertical="center"/>
    </xf>
    <xf numFmtId="0" fontId="3" fillId="0" borderId="6" xfId="3" applyFont="1" applyBorder="1" applyAlignment="1">
      <alignment horizontal="left" vertical="center"/>
    </xf>
    <xf numFmtId="0" fontId="3" fillId="0" borderId="8" xfId="3" applyFont="1" applyBorder="1" applyAlignment="1">
      <alignment horizontal="left" vertical="center"/>
    </xf>
    <xf numFmtId="0" fontId="6" fillId="0" borderId="9" xfId="3" applyFont="1" applyBorder="1" applyAlignment="1">
      <alignment horizontal="center" vertical="center"/>
    </xf>
    <xf numFmtId="0" fontId="6" fillId="0" borderId="0" xfId="3" applyFont="1" applyAlignment="1">
      <alignment horizontal="center" vertical="center"/>
    </xf>
    <xf numFmtId="0" fontId="6" fillId="0" borderId="1" xfId="3" applyFont="1" applyBorder="1" applyAlignment="1">
      <alignment horizontal="center" vertical="center"/>
    </xf>
    <xf numFmtId="0" fontId="4" fillId="0" borderId="11" xfId="3" applyFont="1" applyBorder="1" applyAlignment="1">
      <alignment horizontal="left" vertical="center"/>
    </xf>
    <xf numFmtId="0" fontId="4" fillId="0" borderId="12" xfId="3" applyFont="1" applyBorder="1" applyAlignment="1">
      <alignment horizontal="left" vertical="center"/>
    </xf>
    <xf numFmtId="0" fontId="4" fillId="0" borderId="11" xfId="3" applyFont="1" applyBorder="1" applyAlignment="1">
      <alignment horizontal="left" vertical="center" wrapText="1"/>
    </xf>
    <xf numFmtId="0" fontId="4" fillId="0" borderId="12" xfId="3" applyFont="1" applyBorder="1" applyAlignment="1">
      <alignment horizontal="left" vertical="center" wrapText="1"/>
    </xf>
    <xf numFmtId="0" fontId="4" fillId="0" borderId="2" xfId="3" applyFont="1" applyBorder="1" applyAlignment="1">
      <alignment horizontal="left" vertical="center" wrapText="1"/>
    </xf>
    <xf numFmtId="0" fontId="3" fillId="0" borderId="9" xfId="3" applyFont="1" applyBorder="1" applyAlignment="1">
      <alignment horizontal="left" vertical="center" wrapText="1"/>
    </xf>
    <xf numFmtId="0" fontId="3" fillId="0" borderId="1" xfId="3" applyFont="1" applyBorder="1" applyAlignment="1">
      <alignment horizontal="left" vertical="center" wrapText="1"/>
    </xf>
    <xf numFmtId="0" fontId="3" fillId="0" borderId="8" xfId="3" applyFont="1" applyBorder="1" applyAlignment="1">
      <alignment horizontal="left" vertical="center" wrapText="1"/>
    </xf>
    <xf numFmtId="38" fontId="3" fillId="0" borderId="14" xfId="3" applyNumberFormat="1" applyFont="1" applyBorder="1" applyAlignment="1">
      <alignment horizontal="center" vertical="center" wrapText="1"/>
    </xf>
    <xf numFmtId="38" fontId="3" fillId="0" borderId="15" xfId="3" applyNumberFormat="1" applyFont="1" applyBorder="1" applyAlignment="1">
      <alignment horizontal="center" vertical="center" wrapText="1"/>
    </xf>
    <xf numFmtId="38" fontId="3" fillId="0" borderId="13" xfId="3" applyNumberFormat="1" applyFont="1" applyBorder="1" applyAlignment="1">
      <alignment horizontal="center" vertical="center" wrapText="1"/>
    </xf>
    <xf numFmtId="38" fontId="3" fillId="0" borderId="3" xfId="3" applyNumberFormat="1" applyFont="1" applyBorder="1" applyAlignment="1">
      <alignment horizontal="center" vertical="center" wrapText="1"/>
    </xf>
    <xf numFmtId="0" fontId="7" fillId="0" borderId="0" xfId="3" applyFont="1" applyAlignment="1">
      <alignment horizontal="center" vertical="center"/>
    </xf>
    <xf numFmtId="0" fontId="4" fillId="0" borderId="3" xfId="3" applyFont="1" applyBorder="1" applyAlignment="1">
      <alignment horizontal="center" vertical="center" wrapText="1"/>
    </xf>
    <xf numFmtId="0" fontId="4" fillId="0" borderId="3" xfId="3" applyFont="1" applyBorder="1" applyAlignment="1">
      <alignment horizontal="center" vertical="center"/>
    </xf>
    <xf numFmtId="0" fontId="3" fillId="0" borderId="3" xfId="0" applyFont="1" applyBorder="1" applyAlignment="1">
      <alignment horizontal="center" vertical="center"/>
    </xf>
    <xf numFmtId="0" fontId="4" fillId="0" borderId="14" xfId="3" applyFont="1" applyBorder="1" applyAlignment="1">
      <alignment horizontal="left" vertical="center"/>
    </xf>
    <xf numFmtId="8" fontId="4" fillId="0" borderId="3" xfId="2" applyFont="1" applyFill="1" applyBorder="1" applyAlignment="1" applyProtection="1">
      <alignment horizontal="center" vertical="center" wrapText="1"/>
    </xf>
    <xf numFmtId="8" fontId="4" fillId="0" borderId="3" xfId="2" applyFont="1" applyFill="1" applyBorder="1" applyAlignment="1" applyProtection="1">
      <alignment horizontal="center" vertical="center"/>
    </xf>
    <xf numFmtId="0" fontId="3" fillId="0" borderId="5" xfId="3" applyFont="1" applyBorder="1" applyAlignment="1">
      <alignment horizontal="right" vertical="center"/>
    </xf>
    <xf numFmtId="0" fontId="3" fillId="0" borderId="4" xfId="3" applyFont="1" applyBorder="1" applyAlignment="1">
      <alignment horizontal="right" vertical="center"/>
    </xf>
    <xf numFmtId="0" fontId="3" fillId="0" borderId="10" xfId="3" applyFont="1" applyBorder="1" applyAlignment="1">
      <alignment horizontal="right" vertical="center"/>
    </xf>
    <xf numFmtId="0" fontId="3" fillId="0" borderId="13" xfId="3" applyFont="1" applyBorder="1" applyAlignment="1">
      <alignment horizontal="left" vertical="center"/>
    </xf>
    <xf numFmtId="0" fontId="4" fillId="0" borderId="5" xfId="3" applyFont="1" applyBorder="1" applyAlignment="1">
      <alignment horizontal="right" vertical="center"/>
    </xf>
    <xf numFmtId="0" fontId="4" fillId="0" borderId="4" xfId="3" applyFont="1" applyBorder="1" applyAlignment="1">
      <alignment horizontal="right" vertical="center"/>
    </xf>
    <xf numFmtId="0" fontId="4" fillId="0" borderId="10" xfId="3" applyFont="1" applyBorder="1" applyAlignment="1">
      <alignment horizontal="right" vertical="center"/>
    </xf>
    <xf numFmtId="0" fontId="4" fillId="0" borderId="2" xfId="3" applyFont="1" applyBorder="1" applyAlignment="1">
      <alignment horizontal="left" vertical="center"/>
    </xf>
    <xf numFmtId="0" fontId="4" fillId="3" borderId="3" xfId="3" applyFont="1" applyFill="1" applyBorder="1" applyAlignment="1">
      <alignment horizontal="center" vertical="center" wrapText="1"/>
    </xf>
    <xf numFmtId="0" fontId="4" fillId="3" borderId="5" xfId="3" applyFont="1" applyFill="1" applyBorder="1" applyAlignment="1">
      <alignment horizontal="center" vertical="center"/>
    </xf>
    <xf numFmtId="0" fontId="4" fillId="3" borderId="4"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5"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3" xfId="3" applyFont="1" applyFill="1" applyBorder="1" applyAlignment="1">
      <alignment horizontal="center" vertical="center"/>
    </xf>
  </cellXfs>
  <cellStyles count="7">
    <cellStyle name="Currency" xfId="4" builtinId="4"/>
    <cellStyle name="Currency [0]_Addendum #8" xfId="1" xr:uid="{00000000-0005-0000-0000-000001000000}"/>
    <cellStyle name="Currency_Addendum #8" xfId="2" xr:uid="{00000000-0005-0000-0000-000002000000}"/>
    <cellStyle name="Normal" xfId="0" builtinId="0"/>
    <cellStyle name="Normal 2" xfId="5" xr:uid="{00000000-0005-0000-0000-000004000000}"/>
    <cellStyle name="Normal 2 2" xfId="6" xr:uid="{00000000-0005-0000-0000-000005000000}"/>
    <cellStyle name="Normal_Addendum #8" xfId="3"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358140</xdr:colOff>
      <xdr:row>5</xdr:row>
      <xdr:rowOff>30480</xdr:rowOff>
    </xdr:from>
    <xdr:to>
      <xdr:col>7</xdr:col>
      <xdr:colOff>473868</xdr:colOff>
      <xdr:row>12</xdr:row>
      <xdr:rowOff>26697</xdr:rowOff>
    </xdr:to>
    <xdr:pic>
      <xdr:nvPicPr>
        <xdr:cNvPr id="2" name="Picture 1">
          <a:extLst>
            <a:ext uri="{FF2B5EF4-FFF2-40B4-BE49-F238E27FC236}">
              <a16:creationId xmlns:a16="http://schemas.microsoft.com/office/drawing/2014/main" id="{A1CA368E-BAC4-41B9-8460-16C89B5DB6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13120" y="1028700"/>
          <a:ext cx="1853088" cy="11163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B1:O34"/>
  <sheetViews>
    <sheetView showGridLines="0" showZeros="0" view="pageBreakPreview" zoomScale="85" zoomScaleNormal="100" zoomScaleSheetLayoutView="85" workbookViewId="0">
      <selection activeCell="D20" sqref="D20"/>
    </sheetView>
  </sheetViews>
  <sheetFormatPr defaultColWidth="9.109375" defaultRowHeight="13.8" x14ac:dyDescent="0.25"/>
  <cols>
    <col min="1" max="1" width="1.5546875" style="13" customWidth="1"/>
    <col min="2" max="2" width="6.6640625" style="13" customWidth="1"/>
    <col min="3" max="3" width="12.6640625" style="13" customWidth="1"/>
    <col min="4" max="4" width="60.6640625" style="2" customWidth="1"/>
    <col min="5" max="6" width="12.6640625" style="2" customWidth="1"/>
    <col min="7" max="7" width="12.6640625" style="13" customWidth="1"/>
    <col min="8" max="8" width="9.33203125" style="13" customWidth="1"/>
    <col min="9" max="10" width="13.44140625" style="13" customWidth="1"/>
    <col min="11" max="16384" width="9.109375" style="13"/>
  </cols>
  <sheetData>
    <row r="1" spans="2:15" ht="9" customHeight="1" x14ac:dyDescent="0.25">
      <c r="I1" s="28"/>
      <c r="J1" s="28"/>
    </row>
    <row r="2" spans="2:15" ht="21.9" customHeight="1" x14ac:dyDescent="0.25">
      <c r="B2" s="108" t="s">
        <v>60</v>
      </c>
      <c r="C2" s="109"/>
      <c r="D2" s="109"/>
      <c r="E2" s="109"/>
      <c r="F2" s="109"/>
      <c r="G2" s="110"/>
      <c r="H2" s="111"/>
      <c r="I2" s="111"/>
      <c r="J2" s="111"/>
      <c r="K2" s="111"/>
      <c r="L2" s="111"/>
    </row>
    <row r="3" spans="2:15" ht="12.6" customHeight="1" x14ac:dyDescent="0.25">
      <c r="B3" s="112"/>
      <c r="C3" s="113"/>
      <c r="D3" s="113"/>
      <c r="E3" s="113"/>
      <c r="F3" s="113"/>
      <c r="G3" s="114"/>
    </row>
    <row r="4" spans="2:15" ht="12.6" customHeight="1" x14ac:dyDescent="0.25">
      <c r="B4" s="42"/>
      <c r="C4" s="20"/>
      <c r="D4" s="20"/>
      <c r="E4" s="20"/>
      <c r="F4" s="20"/>
      <c r="G4" s="21"/>
    </row>
    <row r="5" spans="2:15" ht="12.6" customHeight="1" x14ac:dyDescent="0.25">
      <c r="B5" s="44"/>
      <c r="D5" s="13"/>
      <c r="E5" s="13"/>
      <c r="F5" s="13"/>
      <c r="G5" s="22"/>
    </row>
    <row r="6" spans="2:15" ht="12.6" customHeight="1" x14ac:dyDescent="0.25">
      <c r="B6" s="44"/>
      <c r="G6" s="22"/>
      <c r="I6" s="111"/>
      <c r="J6" s="111"/>
      <c r="K6" s="111"/>
      <c r="L6" s="111"/>
      <c r="M6" s="111"/>
      <c r="O6" s="3"/>
    </row>
    <row r="7" spans="2:15" ht="12.6" customHeight="1" x14ac:dyDescent="0.25">
      <c r="B7" s="44"/>
      <c r="G7" s="22"/>
      <c r="O7" s="3"/>
    </row>
    <row r="8" spans="2:15" ht="12.6" customHeight="1" x14ac:dyDescent="0.25">
      <c r="B8" s="44"/>
      <c r="G8" s="22"/>
      <c r="I8" s="111"/>
      <c r="J8" s="111"/>
      <c r="K8" s="111"/>
      <c r="L8" s="111"/>
      <c r="M8" s="111"/>
      <c r="N8" s="5"/>
      <c r="O8" s="3"/>
    </row>
    <row r="9" spans="2:15" ht="12.6" customHeight="1" x14ac:dyDescent="0.25">
      <c r="B9" s="44"/>
      <c r="D9" s="38"/>
      <c r="E9" s="38"/>
      <c r="F9" s="38"/>
      <c r="G9" s="22"/>
      <c r="I9" s="111"/>
      <c r="J9" s="111"/>
      <c r="K9" s="111"/>
      <c r="L9" s="111"/>
      <c r="M9" s="111"/>
      <c r="N9" s="5"/>
      <c r="O9" s="3"/>
    </row>
    <row r="10" spans="2:15" ht="12.6" customHeight="1" x14ac:dyDescent="0.25">
      <c r="B10" s="115"/>
      <c r="C10" s="116"/>
      <c r="D10" s="116"/>
      <c r="E10" s="116"/>
      <c r="F10" s="116"/>
      <c r="G10" s="117"/>
      <c r="I10" s="111"/>
      <c r="J10" s="111"/>
      <c r="K10" s="111"/>
      <c r="L10" s="111"/>
      <c r="M10" s="111"/>
      <c r="N10" s="5"/>
      <c r="O10" s="3"/>
    </row>
    <row r="11" spans="2:15" ht="12.6" customHeight="1" x14ac:dyDescent="0.25">
      <c r="B11" s="44"/>
      <c r="G11" s="22"/>
      <c r="I11" s="111"/>
      <c r="J11" s="111"/>
      <c r="K11" s="111"/>
      <c r="L11" s="111"/>
      <c r="M11" s="111"/>
      <c r="N11" s="5"/>
      <c r="O11" s="3"/>
    </row>
    <row r="12" spans="2:15" x14ac:dyDescent="0.25">
      <c r="B12" s="45"/>
      <c r="C12" s="23"/>
      <c r="D12" s="23"/>
      <c r="E12" s="23"/>
      <c r="F12" s="23"/>
      <c r="G12" s="24"/>
      <c r="I12" s="111"/>
      <c r="J12" s="111"/>
      <c r="K12" s="111"/>
      <c r="L12" s="111"/>
      <c r="M12" s="111"/>
      <c r="O12" s="3"/>
    </row>
    <row r="13" spans="2:15" x14ac:dyDescent="0.25">
      <c r="B13" s="47"/>
      <c r="C13" s="39"/>
      <c r="D13" s="39"/>
      <c r="E13" s="39"/>
      <c r="F13" s="39"/>
      <c r="G13" s="40"/>
    </row>
    <row r="14" spans="2:15" ht="12.75" customHeight="1" x14ac:dyDescent="0.25">
      <c r="B14" s="118" t="s">
        <v>34</v>
      </c>
      <c r="C14" s="119"/>
      <c r="D14" s="18" t="s">
        <v>54</v>
      </c>
      <c r="E14" s="120" t="str">
        <f>'Detailed Estimate Sheet'!J15</f>
        <v>PROJECT LOCATION</v>
      </c>
      <c r="F14" s="121"/>
      <c r="G14" s="122"/>
    </row>
    <row r="15" spans="2:15" x14ac:dyDescent="0.25">
      <c r="B15" s="104">
        <f>'Detailed Estimate Sheet'!B16</f>
        <v>45309</v>
      </c>
      <c r="C15" s="105"/>
      <c r="D15" s="63" t="str">
        <f>'Detailed Estimate Sheet'!D16</f>
        <v>TENANT FIT-OUT BRIVADO CIGARS</v>
      </c>
      <c r="E15" s="123" t="str">
        <f>'Detailed Estimate Sheet'!J16</f>
        <v>14 NORTH CENTER STREET ORANGE, NEW JERSEY</v>
      </c>
      <c r="F15" s="105"/>
      <c r="G15" s="124"/>
    </row>
    <row r="16" spans="2:15" x14ac:dyDescent="0.25">
      <c r="B16" s="106"/>
      <c r="C16" s="107"/>
      <c r="D16" s="64" t="str">
        <f>'Detailed Estimate Sheet'!D17</f>
        <v>NET AREA: 4608</v>
      </c>
      <c r="E16" s="106"/>
      <c r="F16" s="107"/>
      <c r="G16" s="125"/>
    </row>
    <row r="17" spans="2:12" x14ac:dyDescent="0.25">
      <c r="B17" s="101"/>
      <c r="C17" s="102"/>
      <c r="D17" s="102"/>
      <c r="E17" s="102"/>
      <c r="F17" s="102"/>
      <c r="G17" s="103"/>
    </row>
    <row r="18" spans="2:12" s="14" customFormat="1" ht="27.6" x14ac:dyDescent="0.25">
      <c r="B18" s="15" t="s">
        <v>68</v>
      </c>
      <c r="C18" s="15" t="s">
        <v>63</v>
      </c>
      <c r="D18" s="61" t="s">
        <v>64</v>
      </c>
      <c r="E18" s="61" t="s">
        <v>65</v>
      </c>
      <c r="F18" s="61" t="s">
        <v>66</v>
      </c>
      <c r="G18" s="57" t="s">
        <v>67</v>
      </c>
      <c r="H18" s="13"/>
      <c r="I18" s="13"/>
      <c r="J18" s="13"/>
      <c r="K18" s="13"/>
      <c r="L18" s="13"/>
    </row>
    <row r="19" spans="2:12" x14ac:dyDescent="0.25">
      <c r="B19" s="51"/>
      <c r="C19" s="55"/>
      <c r="D19" s="10"/>
      <c r="E19" s="54"/>
      <c r="F19" s="54"/>
      <c r="G19" s="60"/>
    </row>
    <row r="20" spans="2:12" x14ac:dyDescent="0.25">
      <c r="B20" s="51">
        <f>IF(G20&lt;&gt;"",1+MAX($B$18:B19),"")</f>
        <v>1</v>
      </c>
      <c r="C20" s="55" t="str">
        <f>'Detailed Estimate Sheet'!C21</f>
        <v>DIV. 01</v>
      </c>
      <c r="D20" s="10" t="str">
        <f>'Detailed Estimate Sheet'!D21</f>
        <v>GENERAL REQUIREMENTS</v>
      </c>
      <c r="E20" s="58">
        <f>'Detailed Estimate Sheet'!H21+('Detailed Estimate Sheet'!H21*('Detailed Estimate Sheet'!$Q$8+'Detailed Estimate Sheet'!$Q$10+'Detailed Estimate Sheet'!$Q$12))+('Detailed Estimate Sheet'!$Q$11*('Detailed Estimate Sheet'!H21+'Detailed Estimate Sheet'!H21*'Detailed Estimate Sheet'!$Q$8+'Detailed Estimate Sheet'!H21*'Detailed Estimate Sheet'!$Q$10))</f>
        <v>0</v>
      </c>
      <c r="F20" s="58">
        <f>'Detailed Estimate Sheet'!O21+('Detailed Estimate Sheet'!O21*('Detailed Estimate Sheet'!$Q$9+'Detailed Estimate Sheet'!$Q$10+'Detailed Estimate Sheet'!$Q$12))+('Detailed Estimate Sheet'!$Q$11*('Detailed Estimate Sheet'!O21+'Detailed Estimate Sheet'!O21*'Detailed Estimate Sheet'!$Q$9+'Detailed Estimate Sheet'!O21*'Detailed Estimate Sheet'!$Q$10))</f>
        <v>57080</v>
      </c>
      <c r="G20" s="58">
        <f>'Detailed Estimate Sheet'!R21</f>
        <v>57080</v>
      </c>
    </row>
    <row r="21" spans="2:12" x14ac:dyDescent="0.25">
      <c r="B21" s="51">
        <f>IF(G21&lt;&gt;"",1+MAX($B$18:B20),"")</f>
        <v>2</v>
      </c>
      <c r="C21" s="55" t="str">
        <f>'Detailed Estimate Sheet'!C25</f>
        <v>DIV. 02</v>
      </c>
      <c r="D21" s="10" t="str">
        <f>'Detailed Estimate Sheet'!D25</f>
        <v>EXISTING CONDITIONS</v>
      </c>
      <c r="E21" s="58">
        <f>'Detailed Estimate Sheet'!H25+('Detailed Estimate Sheet'!H25*('Detailed Estimate Sheet'!$Q$8+'Detailed Estimate Sheet'!$Q$10+'Detailed Estimate Sheet'!$Q$12))+('Detailed Estimate Sheet'!$Q$11*('Detailed Estimate Sheet'!H25+'Detailed Estimate Sheet'!H25*'Detailed Estimate Sheet'!$Q$8+'Detailed Estimate Sheet'!H25*'Detailed Estimate Sheet'!$Q$10))</f>
        <v>0</v>
      </c>
      <c r="F21" s="58">
        <f>'Detailed Estimate Sheet'!O25+('Detailed Estimate Sheet'!O25*('Detailed Estimate Sheet'!$Q$9+'Detailed Estimate Sheet'!$Q$10+'Detailed Estimate Sheet'!$Q$12))+('Detailed Estimate Sheet'!$Q$11*('Detailed Estimate Sheet'!O25+'Detailed Estimate Sheet'!O25*'Detailed Estimate Sheet'!$Q$9+'Detailed Estimate Sheet'!O25*'Detailed Estimate Sheet'!$Q$10))</f>
        <v>41065.782885176937</v>
      </c>
      <c r="G21" s="58">
        <f>'Detailed Estimate Sheet'!R25</f>
        <v>41065.782885176937</v>
      </c>
    </row>
    <row r="22" spans="2:12" x14ac:dyDescent="0.25">
      <c r="B22" s="51">
        <f>IF(G22&lt;&gt;"",1+MAX($B$18:B21),"")</f>
        <v>3</v>
      </c>
      <c r="C22" s="55" t="str">
        <f>'Detailed Estimate Sheet'!C46</f>
        <v>DIV. 06</v>
      </c>
      <c r="D22" s="10" t="str">
        <f>'Detailed Estimate Sheet'!D46</f>
        <v>WOOD, PLASTICS AND COMPOSITES</v>
      </c>
      <c r="E22" s="58">
        <f>'Detailed Estimate Sheet'!H46+('Detailed Estimate Sheet'!H46*('Detailed Estimate Sheet'!$Q$8+'Detailed Estimate Sheet'!$Q$10+'Detailed Estimate Sheet'!$Q$12))+('Detailed Estimate Sheet'!$Q$11*('Detailed Estimate Sheet'!H46+'Detailed Estimate Sheet'!H46*'Detailed Estimate Sheet'!$Q$8+'Detailed Estimate Sheet'!H46*'Detailed Estimate Sheet'!$Q$10))</f>
        <v>9299.9425017400008</v>
      </c>
      <c r="F22" s="58">
        <f>'Detailed Estimate Sheet'!O46+('Detailed Estimate Sheet'!O46*('Detailed Estimate Sheet'!$Q$9+'Detailed Estimate Sheet'!$Q$10+'Detailed Estimate Sheet'!$Q$12))+('Detailed Estimate Sheet'!$Q$11*('Detailed Estimate Sheet'!O46+'Detailed Estimate Sheet'!O46*'Detailed Estimate Sheet'!$Q$9+'Detailed Estimate Sheet'!O46*'Detailed Estimate Sheet'!$Q$10))</f>
        <v>3148.6400818600005</v>
      </c>
      <c r="G22" s="58">
        <f>'Detailed Estimate Sheet'!R46</f>
        <v>12448.582583600002</v>
      </c>
    </row>
    <row r="23" spans="2:12" x14ac:dyDescent="0.25">
      <c r="B23" s="51">
        <f>IF(G23&lt;&gt;"",1+MAX($B$18:B22),"")</f>
        <v>4</v>
      </c>
      <c r="C23" s="55" t="str">
        <f>'Detailed Estimate Sheet'!C63</f>
        <v>DIV. 07</v>
      </c>
      <c r="D23" s="10" t="str">
        <f>'Detailed Estimate Sheet'!D63</f>
        <v>THERMAL AND MOISTURE PROTECTION</v>
      </c>
      <c r="E23" s="58">
        <f>'Detailed Estimate Sheet'!H63+('Detailed Estimate Sheet'!H63*('Detailed Estimate Sheet'!$Q$8+'Detailed Estimate Sheet'!$Q$10+'Detailed Estimate Sheet'!$Q$12))+('Detailed Estimate Sheet'!$Q$11*('Detailed Estimate Sheet'!H63+'Detailed Estimate Sheet'!H63*'Detailed Estimate Sheet'!$Q$8+'Detailed Estimate Sheet'!H63*'Detailed Estimate Sheet'!$Q$10))</f>
        <v>5747.4928383400002</v>
      </c>
      <c r="F23" s="58">
        <f>'Detailed Estimate Sheet'!O63+('Detailed Estimate Sheet'!O63*('Detailed Estimate Sheet'!$Q$9+'Detailed Estimate Sheet'!$Q$10+'Detailed Estimate Sheet'!$Q$12))+('Detailed Estimate Sheet'!$Q$11*('Detailed Estimate Sheet'!O63+'Detailed Estimate Sheet'!O63*'Detailed Estimate Sheet'!$Q$9+'Detailed Estimate Sheet'!O63*'Detailed Estimate Sheet'!$Q$10))</f>
        <v>7386.1798550399999</v>
      </c>
      <c r="G23" s="58">
        <f>'Detailed Estimate Sheet'!R63</f>
        <v>13133.672693379996</v>
      </c>
    </row>
    <row r="24" spans="2:12" x14ac:dyDescent="0.25">
      <c r="B24" s="51">
        <f>IF(G24&lt;&gt;"",1+MAX($B$18:B23),"")</f>
        <v>5</v>
      </c>
      <c r="C24" s="55" t="str">
        <f>'Detailed Estimate Sheet'!C73</f>
        <v>DIV. 08</v>
      </c>
      <c r="D24" s="10" t="str">
        <f>'Detailed Estimate Sheet'!D73</f>
        <v>OPENINGS</v>
      </c>
      <c r="E24" s="58">
        <f>'Detailed Estimate Sheet'!H73+('Detailed Estimate Sheet'!H73*('Detailed Estimate Sheet'!$Q$8+'Detailed Estimate Sheet'!$Q$10+'Detailed Estimate Sheet'!$Q$12))+('Detailed Estimate Sheet'!$Q$11*('Detailed Estimate Sheet'!H73+'Detailed Estimate Sheet'!H73*'Detailed Estimate Sheet'!$Q$8+'Detailed Estimate Sheet'!H73*'Detailed Estimate Sheet'!$Q$10))</f>
        <v>62163.656415850004</v>
      </c>
      <c r="F24" s="58">
        <f>'Detailed Estimate Sheet'!O73+('Detailed Estimate Sheet'!O73*('Detailed Estimate Sheet'!$Q$9+'Detailed Estimate Sheet'!$Q$10+'Detailed Estimate Sheet'!$Q$12))+('Detailed Estimate Sheet'!$Q$11*('Detailed Estimate Sheet'!O73+'Detailed Estimate Sheet'!O73*'Detailed Estimate Sheet'!$Q$9+'Detailed Estimate Sheet'!O73*'Detailed Estimate Sheet'!$Q$10))</f>
        <v>24205.823699297332</v>
      </c>
      <c r="G24" s="58">
        <f>'Detailed Estimate Sheet'!R73</f>
        <v>86369.480115147351</v>
      </c>
    </row>
    <row r="25" spans="2:12" x14ac:dyDescent="0.25">
      <c r="B25" s="51">
        <f>IF(G25&lt;&gt;"",1+MAX($B$18:B24),"")</f>
        <v>6</v>
      </c>
      <c r="C25" s="55" t="str">
        <f>'Detailed Estimate Sheet'!C95</f>
        <v>DIV. 09</v>
      </c>
      <c r="D25" s="10" t="str">
        <f>'Detailed Estimate Sheet'!D95</f>
        <v>FINISHES</v>
      </c>
      <c r="E25" s="58">
        <f>'Detailed Estimate Sheet'!H95+('Detailed Estimate Sheet'!H95*('Detailed Estimate Sheet'!$Q$8+'Detailed Estimate Sheet'!$Q$10+'Detailed Estimate Sheet'!$Q$12))+('Detailed Estimate Sheet'!$Q$11*('Detailed Estimate Sheet'!H95+'Detailed Estimate Sheet'!H95*'Detailed Estimate Sheet'!$Q$8+'Detailed Estimate Sheet'!H95*'Detailed Estimate Sheet'!$Q$10))</f>
        <v>82013.579674082328</v>
      </c>
      <c r="F25" s="58">
        <f>'Detailed Estimate Sheet'!O95+('Detailed Estimate Sheet'!O95*('Detailed Estimate Sheet'!$Q$9+'Detailed Estimate Sheet'!$Q$10+'Detailed Estimate Sheet'!$Q$12))+('Detailed Estimate Sheet'!$Q$11*('Detailed Estimate Sheet'!O95+'Detailed Estimate Sheet'!O95*'Detailed Estimate Sheet'!$Q$9+'Detailed Estimate Sheet'!O95*'Detailed Estimate Sheet'!$Q$10))</f>
        <v>122939.98944740728</v>
      </c>
      <c r="G25" s="58">
        <f>'Detailed Estimate Sheet'!R95</f>
        <v>204953.56912148959</v>
      </c>
    </row>
    <row r="26" spans="2:12" x14ac:dyDescent="0.25">
      <c r="B26" s="51">
        <f>IF(G26&lt;&gt;"",1+MAX($B$18:B25),"")</f>
        <v>7</v>
      </c>
      <c r="C26" s="55" t="str">
        <f>'Detailed Estimate Sheet'!C169</f>
        <v>DIV. 10</v>
      </c>
      <c r="D26" s="10" t="str">
        <f>'Detailed Estimate Sheet'!D169</f>
        <v>SPECIALTIES</v>
      </c>
      <c r="E26" s="58">
        <f>'Detailed Estimate Sheet'!H169+('Detailed Estimate Sheet'!H169*('Detailed Estimate Sheet'!$Q$8+'Detailed Estimate Sheet'!$Q$10+'Detailed Estimate Sheet'!$Q$12))+('Detailed Estimate Sheet'!$Q$11*('Detailed Estimate Sheet'!H169+'Detailed Estimate Sheet'!H169*'Detailed Estimate Sheet'!$Q$8+'Detailed Estimate Sheet'!H169*'Detailed Estimate Sheet'!$Q$10))</f>
        <v>925.26071440000021</v>
      </c>
      <c r="F26" s="58">
        <f>'Detailed Estimate Sheet'!O169+('Detailed Estimate Sheet'!O169*('Detailed Estimate Sheet'!$Q$9+'Detailed Estimate Sheet'!$Q$10+'Detailed Estimate Sheet'!$Q$12))+('Detailed Estimate Sheet'!$Q$11*('Detailed Estimate Sheet'!O169+'Detailed Estimate Sheet'!O169*'Detailed Estimate Sheet'!$Q$9+'Detailed Estimate Sheet'!O169*'Detailed Estimate Sheet'!$Q$10))</f>
        <v>516.47445248000008</v>
      </c>
      <c r="G26" s="58">
        <f>'Detailed Estimate Sheet'!R169</f>
        <v>1441.73516688</v>
      </c>
    </row>
    <row r="27" spans="2:12" x14ac:dyDescent="0.25">
      <c r="B27" s="51">
        <f>IF(G27&lt;&gt;"",1+MAX($B$18:B26),"")</f>
        <v>8</v>
      </c>
      <c r="C27" s="55" t="str">
        <f>'Detailed Estimate Sheet'!C181</f>
        <v>DIV. 11</v>
      </c>
      <c r="D27" s="10" t="str">
        <f>'Detailed Estimate Sheet'!D181</f>
        <v>EQUIPMENT</v>
      </c>
      <c r="E27" s="58">
        <f>'Detailed Estimate Sheet'!H181+('Detailed Estimate Sheet'!H181*('Detailed Estimate Sheet'!$Q$8+'Detailed Estimate Sheet'!$Q$10+'Detailed Estimate Sheet'!$Q$12))+('Detailed Estimate Sheet'!$Q$11*('Detailed Estimate Sheet'!H181+'Detailed Estimate Sheet'!H181*'Detailed Estimate Sheet'!$Q$8+'Detailed Estimate Sheet'!H181*'Detailed Estimate Sheet'!$Q$10))</f>
        <v>53722.521301042012</v>
      </c>
      <c r="F27" s="58">
        <f>'Detailed Estimate Sheet'!O181+('Detailed Estimate Sheet'!O181*('Detailed Estimate Sheet'!$Q$9+'Detailed Estimate Sheet'!$Q$10+'Detailed Estimate Sheet'!$Q$12))+('Detailed Estimate Sheet'!$Q$11*('Detailed Estimate Sheet'!O181+'Detailed Estimate Sheet'!O181*'Detailed Estimate Sheet'!$Q$9+'Detailed Estimate Sheet'!O181*'Detailed Estimate Sheet'!$Q$10))</f>
        <v>4306.6964171</v>
      </c>
      <c r="G27" s="58">
        <f>'Detailed Estimate Sheet'!R181</f>
        <v>58029.217718142012</v>
      </c>
    </row>
    <row r="28" spans="2:12" x14ac:dyDescent="0.25">
      <c r="B28" s="51">
        <f>IF(G28&lt;&gt;"",1+MAX($B$18:B27),"")</f>
        <v>9</v>
      </c>
      <c r="C28" s="55" t="str">
        <f>'Detailed Estimate Sheet'!C197</f>
        <v>DIV. 12</v>
      </c>
      <c r="D28" s="10" t="str">
        <f>'Detailed Estimate Sheet'!D197</f>
        <v>FURNISHINGS</v>
      </c>
      <c r="E28" s="58">
        <f>'Detailed Estimate Sheet'!H197+('Detailed Estimate Sheet'!H197*('Detailed Estimate Sheet'!$Q$8+'Detailed Estimate Sheet'!$Q$10+'Detailed Estimate Sheet'!$Q$12))+('Detailed Estimate Sheet'!$Q$11*('Detailed Estimate Sheet'!H197+'Detailed Estimate Sheet'!H197*'Detailed Estimate Sheet'!$Q$8+'Detailed Estimate Sheet'!H197*'Detailed Estimate Sheet'!$Q$10))</f>
        <v>5066.8747333600013</v>
      </c>
      <c r="F28" s="58">
        <f>'Detailed Estimate Sheet'!O197+('Detailed Estimate Sheet'!O197*('Detailed Estimate Sheet'!$Q$9+'Detailed Estimate Sheet'!$Q$10+'Detailed Estimate Sheet'!$Q$12))+('Detailed Estimate Sheet'!$Q$11*('Detailed Estimate Sheet'!O197+'Detailed Estimate Sheet'!O197*'Detailed Estimate Sheet'!$Q$9+'Detailed Estimate Sheet'!O197*'Detailed Estimate Sheet'!$Q$10))</f>
        <v>2318.0295096349992</v>
      </c>
      <c r="G28" s="58">
        <f>'Detailed Estimate Sheet'!R197</f>
        <v>7384.9042429949986</v>
      </c>
    </row>
    <row r="29" spans="2:12" x14ac:dyDescent="0.25">
      <c r="B29" s="51">
        <f>IF(G29&lt;&gt;"",1+MAX($B$18:B28),"")</f>
        <v>10</v>
      </c>
      <c r="C29" s="55" t="str">
        <f>'Detailed Estimate Sheet'!C205</f>
        <v>DIV. 22</v>
      </c>
      <c r="D29" s="10" t="str">
        <f>'Detailed Estimate Sheet'!D205</f>
        <v>PLUMBING</v>
      </c>
      <c r="E29" s="58">
        <f>'Detailed Estimate Sheet'!H205+('Detailed Estimate Sheet'!H205*('Detailed Estimate Sheet'!$Q$8+'Detailed Estimate Sheet'!$Q$10+'Detailed Estimate Sheet'!$Q$12))+('Detailed Estimate Sheet'!$Q$11*('Detailed Estimate Sheet'!H205+'Detailed Estimate Sheet'!H205*'Detailed Estimate Sheet'!$Q$8+'Detailed Estimate Sheet'!H205*'Detailed Estimate Sheet'!$Q$10))</f>
        <v>19266.358415071903</v>
      </c>
      <c r="F29" s="58">
        <f>'Detailed Estimate Sheet'!O205+('Detailed Estimate Sheet'!O205*('Detailed Estimate Sheet'!$Q$9+'Detailed Estimate Sheet'!$Q$10+'Detailed Estimate Sheet'!$Q$12))+('Detailed Estimate Sheet'!$Q$11*('Detailed Estimate Sheet'!O205+'Detailed Estimate Sheet'!O205*'Detailed Estimate Sheet'!$Q$9+'Detailed Estimate Sheet'!O205*'Detailed Estimate Sheet'!$Q$10))</f>
        <v>23044.963624899996</v>
      </c>
      <c r="G29" s="58">
        <f>'Detailed Estimate Sheet'!R205</f>
        <v>42311.322039971899</v>
      </c>
    </row>
    <row r="30" spans="2:12" x14ac:dyDescent="0.25">
      <c r="B30" s="51">
        <f>IF(G30&lt;&gt;"",1+MAX($B$18:B29),"")</f>
        <v>11</v>
      </c>
      <c r="C30" s="55" t="str">
        <f>'Detailed Estimate Sheet'!C238</f>
        <v>DIV. 23</v>
      </c>
      <c r="D30" s="10" t="str">
        <f>'Detailed Estimate Sheet'!D238</f>
        <v>HEATING, VENTILATION AND AIR CONDITIONING (HVAC)</v>
      </c>
      <c r="E30" s="58">
        <f>'Detailed Estimate Sheet'!H238+('Detailed Estimate Sheet'!H238*('Detailed Estimate Sheet'!$Q$8+'Detailed Estimate Sheet'!$Q$10+'Detailed Estimate Sheet'!$Q$12))+('Detailed Estimate Sheet'!$Q$11*('Detailed Estimate Sheet'!H238+'Detailed Estimate Sheet'!H238*'Detailed Estimate Sheet'!$Q$8+'Detailed Estimate Sheet'!H238*'Detailed Estimate Sheet'!$Q$10))</f>
        <v>55439.230575554546</v>
      </c>
      <c r="F30" s="58">
        <f>'Detailed Estimate Sheet'!O238+('Detailed Estimate Sheet'!O238*('Detailed Estimate Sheet'!$Q$9+'Detailed Estimate Sheet'!$Q$10+'Detailed Estimate Sheet'!$Q$12))+('Detailed Estimate Sheet'!$Q$11*('Detailed Estimate Sheet'!O238+'Detailed Estimate Sheet'!O238*'Detailed Estimate Sheet'!$Q$9+'Detailed Estimate Sheet'!O238*'Detailed Estimate Sheet'!$Q$10))</f>
        <v>65247.785129197458</v>
      </c>
      <c r="G30" s="58">
        <f>'Detailed Estimate Sheet'!R238</f>
        <v>120687.01570475198</v>
      </c>
    </row>
    <row r="31" spans="2:12" x14ac:dyDescent="0.25">
      <c r="B31" s="51">
        <f>IF(G31&lt;&gt;"",1+MAX($B$18:B30),"")</f>
        <v>12</v>
      </c>
      <c r="C31" s="55" t="str">
        <f>'Detailed Estimate Sheet'!C283</f>
        <v>DIV. 26</v>
      </c>
      <c r="D31" s="10" t="str">
        <f>'Detailed Estimate Sheet'!D283</f>
        <v>ELECTRICAL</v>
      </c>
      <c r="E31" s="58">
        <f>'Detailed Estimate Sheet'!H283+('Detailed Estimate Sheet'!H283*('Detailed Estimate Sheet'!$Q$8+'Detailed Estimate Sheet'!$Q$10+'Detailed Estimate Sheet'!$Q$12))+('Detailed Estimate Sheet'!$Q$11*('Detailed Estimate Sheet'!H283+'Detailed Estimate Sheet'!H283*'Detailed Estimate Sheet'!$Q$8+'Detailed Estimate Sheet'!H283*'Detailed Estimate Sheet'!$Q$10))</f>
        <v>68378.758249339997</v>
      </c>
      <c r="F31" s="58">
        <f>'Detailed Estimate Sheet'!O283+('Detailed Estimate Sheet'!O283*('Detailed Estimate Sheet'!$Q$9+'Detailed Estimate Sheet'!$Q$10+'Detailed Estimate Sheet'!$Q$12))+('Detailed Estimate Sheet'!$Q$11*('Detailed Estimate Sheet'!O283+'Detailed Estimate Sheet'!O283*'Detailed Estimate Sheet'!$Q$9+'Detailed Estimate Sheet'!O283*'Detailed Estimate Sheet'!$Q$10))</f>
        <v>31181.339155959999</v>
      </c>
      <c r="G31" s="58">
        <f>'Detailed Estimate Sheet'!R283</f>
        <v>99560.097405299995</v>
      </c>
    </row>
    <row r="32" spans="2:12" x14ac:dyDescent="0.25">
      <c r="B32" s="51"/>
      <c r="C32" s="55"/>
      <c r="D32" s="10"/>
      <c r="E32" s="54"/>
      <c r="F32" s="54"/>
      <c r="G32" s="60"/>
    </row>
    <row r="33" spans="2:7" x14ac:dyDescent="0.25">
      <c r="B33" s="51"/>
      <c r="C33" s="55"/>
      <c r="D33" s="54" t="s">
        <v>61</v>
      </c>
      <c r="E33" s="54"/>
      <c r="F33" s="54"/>
      <c r="G33" s="60">
        <f>SUM(G20:G32)</f>
        <v>744465.3796768348</v>
      </c>
    </row>
    <row r="34" spans="2:7" x14ac:dyDescent="0.25">
      <c r="B34" s="51"/>
      <c r="C34" s="55"/>
      <c r="D34" s="10"/>
      <c r="E34" s="10"/>
      <c r="F34" s="10"/>
      <c r="G34" s="59"/>
    </row>
  </sheetData>
  <mergeCells count="15">
    <mergeCell ref="B17:G17"/>
    <mergeCell ref="B15:C16"/>
    <mergeCell ref="B2:G2"/>
    <mergeCell ref="H2:L2"/>
    <mergeCell ref="B3:G3"/>
    <mergeCell ref="I6:M6"/>
    <mergeCell ref="I8:M8"/>
    <mergeCell ref="I9:M9"/>
    <mergeCell ref="B10:G10"/>
    <mergeCell ref="I10:M10"/>
    <mergeCell ref="I11:M11"/>
    <mergeCell ref="I12:M12"/>
    <mergeCell ref="B14:C14"/>
    <mergeCell ref="E14:G14"/>
    <mergeCell ref="E15:G16"/>
  </mergeCells>
  <printOptions horizontalCentered="1"/>
  <pageMargins left="0.25" right="0.25" top="0.375" bottom="0.375" header="0.25" footer="0.25"/>
  <pageSetup paperSize="9" fitToHeight="0" orientation="landscape" horizontalDpi="300" verticalDpi="300" r:id="rId1"/>
  <headerFooter alignWithMargins="0">
    <oddFooter>&amp;R&amp;"Arial,Bold"&amp;P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B1:Z346"/>
  <sheetViews>
    <sheetView showGridLines="0" showZeros="0" tabSelected="1" view="pageBreakPreview" topLeftCell="D3" zoomScaleNormal="100" zoomScaleSheetLayoutView="100" workbookViewId="0">
      <selection activeCell="F13" sqref="F13"/>
    </sheetView>
  </sheetViews>
  <sheetFormatPr defaultColWidth="9.109375" defaultRowHeight="13.8" x14ac:dyDescent="0.25"/>
  <cols>
    <col min="1" max="1" width="1" style="13" customWidth="1"/>
    <col min="2" max="2" width="6.6640625" style="13" customWidth="1"/>
    <col min="3" max="3" width="12.6640625" style="13" customWidth="1"/>
    <col min="4" max="4" width="60.6640625" style="2" customWidth="1"/>
    <col min="5" max="6" width="12.6640625" style="13" customWidth="1"/>
    <col min="7" max="7" width="12.6640625" style="16" hidden="1" customWidth="1"/>
    <col min="8" max="10" width="12.6640625" style="16" customWidth="1"/>
    <col min="11" max="11" width="12.6640625" style="13" customWidth="1"/>
    <col min="12" max="12" width="12.6640625" style="13" hidden="1" customWidth="1"/>
    <col min="13" max="13" width="12.6640625" style="16" hidden="1" customWidth="1"/>
    <col min="14" max="14" width="12.6640625" style="16" customWidth="1"/>
    <col min="15" max="15" width="12.6640625" style="13" customWidth="1"/>
    <col min="16" max="18" width="12.6640625" style="16" customWidth="1"/>
    <col min="19" max="19" width="12.6640625" style="13" customWidth="1"/>
    <col min="20" max="21" width="12.6640625" style="13" hidden="1" customWidth="1"/>
    <col min="22" max="16384" width="9.109375" style="13"/>
  </cols>
  <sheetData>
    <row r="1" spans="2:26" ht="18" x14ac:dyDescent="0.25">
      <c r="G1" s="53"/>
      <c r="H1" s="53"/>
      <c r="I1" s="53"/>
      <c r="J1" s="53"/>
      <c r="M1" s="53"/>
      <c r="N1" s="53"/>
      <c r="P1" s="53"/>
      <c r="Q1" s="53"/>
      <c r="R1" s="53"/>
      <c r="T1" s="28" t="s">
        <v>35</v>
      </c>
      <c r="U1" s="28" t="s">
        <v>36</v>
      </c>
    </row>
    <row r="2" spans="2:26" ht="21.9" customHeight="1" x14ac:dyDescent="0.25">
      <c r="B2" s="130" t="s">
        <v>0</v>
      </c>
      <c r="C2" s="130"/>
      <c r="D2" s="130"/>
      <c r="E2" s="130"/>
      <c r="F2" s="130"/>
      <c r="G2" s="130"/>
      <c r="H2" s="130"/>
      <c r="I2" s="130"/>
      <c r="J2" s="130"/>
      <c r="K2" s="130"/>
      <c r="L2" s="130"/>
      <c r="M2" s="130"/>
      <c r="N2" s="130"/>
      <c r="O2" s="130"/>
      <c r="P2" s="130"/>
      <c r="Q2" s="130"/>
      <c r="R2" s="130"/>
      <c r="T2" s="27">
        <v>1.1000000000000001</v>
      </c>
      <c r="U2" s="27">
        <v>1.4</v>
      </c>
    </row>
    <row r="3" spans="2:26" x14ac:dyDescent="0.25">
      <c r="B3" s="118" t="s">
        <v>2</v>
      </c>
      <c r="C3" s="119"/>
      <c r="D3" s="119"/>
      <c r="E3" s="119"/>
      <c r="F3" s="119"/>
      <c r="G3" s="119"/>
      <c r="H3" s="144"/>
      <c r="I3" s="134" t="s">
        <v>3</v>
      </c>
      <c r="J3" s="134"/>
      <c r="K3" s="134"/>
      <c r="L3" s="134"/>
      <c r="M3" s="134"/>
      <c r="N3" s="134"/>
      <c r="O3" s="134"/>
      <c r="P3" s="134"/>
      <c r="Q3" s="134"/>
      <c r="R3" s="134"/>
      <c r="T3" s="13">
        <v>1.0029999999999999</v>
      </c>
      <c r="U3" s="13">
        <v>1.397</v>
      </c>
    </row>
    <row r="4" spans="2:26" ht="12.6" customHeight="1" x14ac:dyDescent="0.25">
      <c r="B4" s="112"/>
      <c r="C4" s="113"/>
      <c r="D4" s="113"/>
      <c r="E4" s="113"/>
      <c r="F4" s="113"/>
      <c r="G4" s="113"/>
      <c r="H4" s="114"/>
      <c r="I4" s="140"/>
      <c r="J4" s="140"/>
      <c r="K4" s="140"/>
      <c r="L4" s="140"/>
      <c r="M4" s="140"/>
      <c r="N4" s="140"/>
      <c r="O4" s="140"/>
      <c r="P4" s="140"/>
      <c r="Q4" s="140"/>
      <c r="R4" s="140"/>
    </row>
    <row r="5" spans="2:26" ht="12.6" customHeight="1" x14ac:dyDescent="0.25">
      <c r="B5" s="42"/>
      <c r="C5" s="20"/>
      <c r="D5" s="20"/>
      <c r="E5" s="20"/>
      <c r="F5" s="20"/>
      <c r="G5" s="20"/>
      <c r="H5" s="21"/>
      <c r="I5" s="137" t="s">
        <v>25</v>
      </c>
      <c r="J5" s="138"/>
      <c r="K5" s="138"/>
      <c r="L5" s="138"/>
      <c r="M5" s="138"/>
      <c r="N5" s="138"/>
      <c r="O5" s="138"/>
      <c r="P5" s="139"/>
      <c r="Q5" s="11"/>
      <c r="R5" s="43">
        <f>SUM(I22:I318)</f>
        <v>259957.57326</v>
      </c>
    </row>
    <row r="6" spans="2:26" ht="12.6" customHeight="1" x14ac:dyDescent="0.25">
      <c r="B6" s="44"/>
      <c r="D6" s="13"/>
      <c r="G6" s="13"/>
      <c r="H6" s="22"/>
      <c r="I6" s="137" t="s">
        <v>26</v>
      </c>
      <c r="J6" s="138"/>
      <c r="K6" s="138"/>
      <c r="L6" s="138"/>
      <c r="M6" s="138"/>
      <c r="N6" s="138"/>
      <c r="O6" s="138"/>
      <c r="P6" s="139"/>
      <c r="Q6" s="1"/>
      <c r="R6" s="43">
        <f>SUM(P22:P318)</f>
        <v>268003.99737775337</v>
      </c>
    </row>
    <row r="7" spans="2:26" ht="12.6" customHeight="1" x14ac:dyDescent="0.25">
      <c r="B7" s="44"/>
      <c r="G7" s="13"/>
      <c r="H7" s="22"/>
      <c r="I7" s="137" t="s">
        <v>27</v>
      </c>
      <c r="J7" s="138"/>
      <c r="K7" s="138"/>
      <c r="L7" s="138"/>
      <c r="M7" s="138"/>
      <c r="N7" s="138"/>
      <c r="O7" s="138"/>
      <c r="P7" s="139"/>
      <c r="Q7" s="7"/>
      <c r="R7" s="43">
        <f>SUM(R5:R6)</f>
        <v>527961.57063775335</v>
      </c>
      <c r="T7" s="39"/>
      <c r="U7" s="39"/>
      <c r="V7" s="39"/>
      <c r="W7" s="39"/>
      <c r="X7" s="39"/>
      <c r="Z7" s="3"/>
    </row>
    <row r="8" spans="2:26" ht="12.6" customHeight="1" x14ac:dyDescent="0.25">
      <c r="B8" s="44"/>
      <c r="G8" s="13"/>
      <c r="H8" s="22"/>
      <c r="I8" s="137" t="s">
        <v>28</v>
      </c>
      <c r="J8" s="138"/>
      <c r="K8" s="138"/>
      <c r="L8" s="138"/>
      <c r="M8" s="138"/>
      <c r="N8" s="138"/>
      <c r="O8" s="138"/>
      <c r="P8" s="139"/>
      <c r="Q8" s="6">
        <v>6.6299999999999998E-2</v>
      </c>
      <c r="R8" s="43">
        <f>R5*Q8</f>
        <v>17235.187107138001</v>
      </c>
      <c r="Z8" s="3"/>
    </row>
    <row r="9" spans="2:26" ht="12.6" customHeight="1" x14ac:dyDescent="0.25">
      <c r="B9" s="44"/>
      <c r="G9" s="13"/>
      <c r="H9" s="22"/>
      <c r="I9" s="137" t="s">
        <v>29</v>
      </c>
      <c r="J9" s="138"/>
      <c r="K9" s="138"/>
      <c r="L9" s="138"/>
      <c r="M9" s="138"/>
      <c r="N9" s="138"/>
      <c r="O9" s="138"/>
      <c r="P9" s="139"/>
      <c r="Q9" s="4">
        <v>0.1</v>
      </c>
      <c r="R9" s="43">
        <f>R6*Q9</f>
        <v>26800.39973777534</v>
      </c>
      <c r="T9" s="39"/>
      <c r="U9" s="39"/>
      <c r="V9" s="39"/>
      <c r="W9" s="39"/>
      <c r="X9" s="39"/>
      <c r="Y9" s="5"/>
      <c r="Z9" s="3"/>
    </row>
    <row r="10" spans="2:26" ht="12.6" customHeight="1" x14ac:dyDescent="0.25">
      <c r="B10" s="44"/>
      <c r="D10" s="38"/>
      <c r="G10" s="13"/>
      <c r="H10" s="22"/>
      <c r="I10" s="137" t="s">
        <v>37</v>
      </c>
      <c r="J10" s="138"/>
      <c r="K10" s="138"/>
      <c r="L10" s="138"/>
      <c r="M10" s="138"/>
      <c r="N10" s="138"/>
      <c r="O10" s="138"/>
      <c r="P10" s="139"/>
      <c r="Q10" s="4">
        <v>0.25</v>
      </c>
      <c r="R10" s="43">
        <f>R7*Q10</f>
        <v>131990.39265943834</v>
      </c>
      <c r="T10" s="39"/>
      <c r="U10" s="39"/>
      <c r="V10" s="39"/>
      <c r="W10" s="39"/>
      <c r="X10" s="39"/>
      <c r="Y10" s="5"/>
      <c r="Z10" s="3"/>
    </row>
    <row r="11" spans="2:26" ht="12.6" customHeight="1" x14ac:dyDescent="0.25">
      <c r="B11" s="44"/>
      <c r="D11" s="38"/>
      <c r="G11" s="13"/>
      <c r="H11" s="22"/>
      <c r="I11" s="137" t="s">
        <v>30</v>
      </c>
      <c r="J11" s="138"/>
      <c r="K11" s="138"/>
      <c r="L11" s="138"/>
      <c r="M11" s="138"/>
      <c r="N11" s="138"/>
      <c r="O11" s="138"/>
      <c r="P11" s="139"/>
      <c r="Q11" s="4">
        <v>0.02</v>
      </c>
      <c r="R11" s="43">
        <f>SUM(R7:R10)*Q11</f>
        <v>14079.7510028421</v>
      </c>
      <c r="T11" s="39"/>
      <c r="U11" s="39"/>
      <c r="V11" s="39"/>
      <c r="W11" s="39"/>
      <c r="X11" s="39"/>
      <c r="Y11" s="5"/>
      <c r="Z11" s="3"/>
    </row>
    <row r="12" spans="2:26" ht="12.6" customHeight="1" x14ac:dyDescent="0.25">
      <c r="B12" s="44"/>
      <c r="G12" s="13"/>
      <c r="H12" s="22"/>
      <c r="I12" s="137" t="s">
        <v>31</v>
      </c>
      <c r="J12" s="138"/>
      <c r="K12" s="138"/>
      <c r="L12" s="138"/>
      <c r="M12" s="138"/>
      <c r="N12" s="138"/>
      <c r="O12" s="138"/>
      <c r="P12" s="139"/>
      <c r="Q12" s="4">
        <v>0.05</v>
      </c>
      <c r="R12" s="43">
        <f>R7*Q12</f>
        <v>26398.07853188767</v>
      </c>
      <c r="S12" s="62"/>
      <c r="T12" s="39"/>
      <c r="U12" s="39"/>
      <c r="V12" s="39"/>
      <c r="W12" s="39"/>
      <c r="X12" s="39"/>
      <c r="Y12" s="5"/>
      <c r="Z12" s="3"/>
    </row>
    <row r="13" spans="2:26" x14ac:dyDescent="0.25">
      <c r="B13" s="45"/>
      <c r="C13" s="23"/>
      <c r="D13" s="23"/>
      <c r="E13" s="23"/>
      <c r="F13" s="23" t="s">
        <v>301</v>
      </c>
      <c r="G13" s="23"/>
      <c r="H13" s="24"/>
      <c r="I13" s="141" t="s">
        <v>32</v>
      </c>
      <c r="J13" s="142"/>
      <c r="K13" s="142"/>
      <c r="L13" s="142"/>
      <c r="M13" s="142"/>
      <c r="N13" s="142"/>
      <c r="O13" s="142"/>
      <c r="P13" s="143"/>
      <c r="Q13" s="26"/>
      <c r="R13" s="46">
        <f>SUM(R7:R12)</f>
        <v>744465.37967683468</v>
      </c>
      <c r="S13" s="100"/>
      <c r="T13" s="39"/>
      <c r="U13" s="39"/>
      <c r="V13" s="39"/>
      <c r="W13" s="39"/>
      <c r="X13" s="39"/>
      <c r="Z13" s="3"/>
    </row>
    <row r="14" spans="2:26" x14ac:dyDescent="0.25">
      <c r="B14" s="47"/>
      <c r="C14" s="39"/>
      <c r="D14" s="39"/>
      <c r="E14" s="39"/>
      <c r="F14" s="39"/>
      <c r="G14" s="39"/>
      <c r="H14" s="40"/>
      <c r="I14" s="141" t="s">
        <v>38</v>
      </c>
      <c r="J14" s="142"/>
      <c r="K14" s="142"/>
      <c r="L14" s="142"/>
      <c r="M14" s="142"/>
      <c r="N14" s="142"/>
      <c r="O14" s="142"/>
      <c r="P14" s="143"/>
      <c r="Q14" s="26"/>
      <c r="R14" s="48">
        <f>SUM(K22:K318)</f>
        <v>3118.065563787804</v>
      </c>
    </row>
    <row r="15" spans="2:26" ht="12.75" customHeight="1" x14ac:dyDescent="0.25">
      <c r="B15" s="118" t="s">
        <v>34</v>
      </c>
      <c r="C15" s="119"/>
      <c r="D15" s="18" t="s">
        <v>54</v>
      </c>
      <c r="E15" s="118" t="s">
        <v>33</v>
      </c>
      <c r="F15" s="119"/>
      <c r="G15" s="119"/>
      <c r="H15" s="119"/>
      <c r="I15" s="119"/>
      <c r="J15" s="118" t="s">
        <v>23</v>
      </c>
      <c r="K15" s="119"/>
      <c r="L15" s="119"/>
      <c r="M15" s="119"/>
      <c r="N15" s="119"/>
      <c r="O15" s="119"/>
      <c r="P15" s="119"/>
      <c r="Q15" s="119"/>
      <c r="R15" s="144"/>
    </row>
    <row r="16" spans="2:26" x14ac:dyDescent="0.25">
      <c r="B16" s="104">
        <v>45309</v>
      </c>
      <c r="C16" s="105"/>
      <c r="D16" s="68" t="s">
        <v>265</v>
      </c>
      <c r="E16" s="123" t="s">
        <v>267</v>
      </c>
      <c r="F16" s="105"/>
      <c r="G16" s="105"/>
      <c r="H16" s="105"/>
      <c r="I16" s="124"/>
      <c r="J16" s="123" t="s">
        <v>268</v>
      </c>
      <c r="K16" s="105"/>
      <c r="L16" s="105"/>
      <c r="M16" s="105"/>
      <c r="N16" s="105"/>
      <c r="O16" s="105"/>
      <c r="P16" s="105"/>
      <c r="Q16" s="105"/>
      <c r="R16" s="124"/>
    </row>
    <row r="17" spans="2:19" x14ac:dyDescent="0.25">
      <c r="B17" s="106"/>
      <c r="C17" s="107"/>
      <c r="D17" s="69" t="s">
        <v>266</v>
      </c>
      <c r="E17" s="106"/>
      <c r="F17" s="107"/>
      <c r="G17" s="107"/>
      <c r="H17" s="107"/>
      <c r="I17" s="125"/>
      <c r="J17" s="106"/>
      <c r="K17" s="107"/>
      <c r="L17" s="107"/>
      <c r="M17" s="107"/>
      <c r="N17" s="107"/>
      <c r="O17" s="107"/>
      <c r="P17" s="107"/>
      <c r="Q17" s="107"/>
      <c r="R17" s="125"/>
    </row>
    <row r="18" spans="2:19" ht="12.75" customHeight="1" x14ac:dyDescent="0.25">
      <c r="B18" s="131" t="s">
        <v>5</v>
      </c>
      <c r="C18" s="131" t="s">
        <v>51</v>
      </c>
      <c r="D18" s="132" t="s">
        <v>1</v>
      </c>
      <c r="E18" s="131" t="s">
        <v>6</v>
      </c>
      <c r="F18" s="132" t="s">
        <v>18</v>
      </c>
      <c r="G18" s="132" t="s">
        <v>17</v>
      </c>
      <c r="H18" s="132"/>
      <c r="I18" s="133"/>
      <c r="J18" s="136" t="s">
        <v>16</v>
      </c>
      <c r="K18" s="136"/>
      <c r="L18" s="136"/>
      <c r="M18" s="136"/>
      <c r="N18" s="136"/>
      <c r="O18" s="133"/>
      <c r="P18" s="133"/>
      <c r="Q18" s="135" t="s">
        <v>4</v>
      </c>
      <c r="R18" s="135" t="s">
        <v>62</v>
      </c>
    </row>
    <row r="19" spans="2:19" ht="27.75" customHeight="1" x14ac:dyDescent="0.25">
      <c r="B19" s="132"/>
      <c r="C19" s="131"/>
      <c r="D19" s="132"/>
      <c r="E19" s="132"/>
      <c r="F19" s="132"/>
      <c r="G19" s="30" t="s">
        <v>15</v>
      </c>
      <c r="H19" s="67" t="s">
        <v>15</v>
      </c>
      <c r="I19" s="67" t="s">
        <v>14</v>
      </c>
      <c r="J19" s="66" t="s">
        <v>19</v>
      </c>
      <c r="K19" s="66" t="s">
        <v>7</v>
      </c>
      <c r="L19" s="31" t="s">
        <v>52</v>
      </c>
      <c r="M19" s="31" t="s">
        <v>53</v>
      </c>
      <c r="N19" s="66" t="s">
        <v>53</v>
      </c>
      <c r="O19" s="66" t="s">
        <v>15</v>
      </c>
      <c r="P19" s="67" t="s">
        <v>14</v>
      </c>
      <c r="Q19" s="136"/>
      <c r="R19" s="136"/>
      <c r="S19" s="14"/>
    </row>
    <row r="20" spans="2:19" s="14" customFormat="1" x14ac:dyDescent="0.25">
      <c r="B20" s="65" t="str">
        <f>IF(F20&lt;&gt;"",1+MAX($B$1:B19),"")</f>
        <v/>
      </c>
      <c r="C20" s="32"/>
      <c r="D20" s="33"/>
      <c r="E20" s="26"/>
      <c r="F20" s="34"/>
      <c r="G20" s="35"/>
      <c r="H20" s="35"/>
      <c r="I20" s="36"/>
      <c r="J20" s="36"/>
      <c r="K20" s="26"/>
      <c r="L20" s="26"/>
      <c r="M20" s="36"/>
      <c r="N20" s="36"/>
      <c r="O20" s="35"/>
      <c r="P20" s="36"/>
      <c r="Q20" s="37"/>
      <c r="R20" s="49"/>
    </row>
    <row r="21" spans="2:19" s="14" customFormat="1" x14ac:dyDescent="0.25">
      <c r="B21" s="15" t="str">
        <f>IF(F21&lt;&gt;"",1+MAX($B$1:B20),"")</f>
        <v/>
      </c>
      <c r="C21" s="15" t="s">
        <v>39</v>
      </c>
      <c r="D21" s="8" t="s">
        <v>8</v>
      </c>
      <c r="E21" s="145" t="s">
        <v>57</v>
      </c>
      <c r="F21" s="145"/>
      <c r="G21" s="145"/>
      <c r="H21" s="56">
        <f>SUM(I22:I24)</f>
        <v>0</v>
      </c>
      <c r="I21" s="9">
        <f t="shared" ref="I21" si="0">F21*H21</f>
        <v>0</v>
      </c>
      <c r="J21" s="9"/>
      <c r="K21" s="152" t="s">
        <v>58</v>
      </c>
      <c r="L21" s="152"/>
      <c r="M21" s="152"/>
      <c r="N21" s="152"/>
      <c r="O21" s="56">
        <f>SUM(P22:P24)</f>
        <v>40000</v>
      </c>
      <c r="P21" s="9">
        <f t="shared" ref="P21" si="1">F21*O21</f>
        <v>0</v>
      </c>
      <c r="Q21" s="50">
        <f>SUM(Q22:Q24)</f>
        <v>40000</v>
      </c>
      <c r="R21" s="50">
        <f>(Q21)+(H21*$Q$8)+(O21*$Q$9)+(Q21*$Q$10)+($Q$11*((Q21)+(H21*$Q$8)+(O21*$Q$9)+(Q21*$Q$10)))+(Q21*$Q$12)</f>
        <v>57080</v>
      </c>
    </row>
    <row r="22" spans="2:19" x14ac:dyDescent="0.25">
      <c r="B22" s="51"/>
      <c r="C22" s="55"/>
      <c r="D22" s="10"/>
      <c r="E22" s="25"/>
      <c r="F22" s="29"/>
      <c r="G22" s="19"/>
      <c r="H22" s="19">
        <f>G22*$T$2</f>
        <v>0</v>
      </c>
      <c r="I22" s="19">
        <f t="shared" ref="I22" si="2">F22*H22</f>
        <v>0</v>
      </c>
      <c r="J22" s="17"/>
      <c r="K22" s="12">
        <f>F22*J22</f>
        <v>0</v>
      </c>
      <c r="L22" s="12"/>
      <c r="M22" s="19"/>
      <c r="N22" s="19">
        <f>M22*$U$2</f>
        <v>0</v>
      </c>
      <c r="O22" s="19">
        <f>J22*N22</f>
        <v>0</v>
      </c>
      <c r="P22" s="19">
        <f>F22*O22</f>
        <v>0</v>
      </c>
      <c r="Q22" s="19">
        <f t="shared" ref="Q22" si="3">I22+P22</f>
        <v>0</v>
      </c>
      <c r="R22" s="52"/>
      <c r="S22" s="14"/>
    </row>
    <row r="23" spans="2:19" s="14" customFormat="1" x14ac:dyDescent="0.25">
      <c r="B23" s="51">
        <f>IF(F23&lt;&gt;"",1+MAX($B$22:B22),"")</f>
        <v>1</v>
      </c>
      <c r="C23" s="55"/>
      <c r="D23" s="10" t="s">
        <v>55</v>
      </c>
      <c r="E23" s="25" t="s">
        <v>56</v>
      </c>
      <c r="F23" s="41">
        <v>1</v>
      </c>
      <c r="G23" s="91"/>
      <c r="H23" s="91">
        <f>G23*$T$2</f>
        <v>0</v>
      </c>
      <c r="I23" s="91">
        <f t="shared" ref="I23" si="4">F23*H23</f>
        <v>0</v>
      </c>
      <c r="J23" s="94"/>
      <c r="K23" s="95">
        <f>F23*J23</f>
        <v>0</v>
      </c>
      <c r="L23" s="95"/>
      <c r="M23" s="91"/>
      <c r="N23" s="91">
        <f>M23*$U$2</f>
        <v>0</v>
      </c>
      <c r="O23" s="19">
        <v>40000</v>
      </c>
      <c r="P23" s="19">
        <f>F23*O23</f>
        <v>40000</v>
      </c>
      <c r="Q23" s="19">
        <f t="shared" ref="Q23" si="5">I23+P23</f>
        <v>40000</v>
      </c>
      <c r="R23" s="52"/>
      <c r="S23" s="99"/>
    </row>
    <row r="24" spans="2:19" s="14" customFormat="1" x14ac:dyDescent="0.25">
      <c r="B24" s="51" t="str">
        <f>IF(F24&lt;&gt;"",1+MAX($B$22:B23),"")</f>
        <v/>
      </c>
      <c r="C24" s="55"/>
      <c r="D24" s="10"/>
      <c r="E24" s="25"/>
      <c r="F24" s="41"/>
      <c r="G24" s="19"/>
      <c r="H24" s="19">
        <f t="shared" ref="H24" si="6">G24*$T$2</f>
        <v>0</v>
      </c>
      <c r="I24" s="19">
        <f t="shared" ref="I24" si="7">F24*H24</f>
        <v>0</v>
      </c>
      <c r="J24" s="17"/>
      <c r="K24" s="12">
        <f t="shared" ref="K24" si="8">F24*J24</f>
        <v>0</v>
      </c>
      <c r="L24" s="12"/>
      <c r="M24" s="19"/>
      <c r="N24" s="19">
        <f t="shared" ref="N24" si="9">M24*$U$2</f>
        <v>0</v>
      </c>
      <c r="O24" s="19">
        <f t="shared" ref="O24" si="10">J24*N24</f>
        <v>0</v>
      </c>
      <c r="P24" s="19">
        <f t="shared" ref="P24" si="11">F24*O24</f>
        <v>0</v>
      </c>
      <c r="Q24" s="19">
        <f t="shared" ref="Q24" si="12">I24+P24</f>
        <v>0</v>
      </c>
      <c r="R24" s="52"/>
    </row>
    <row r="25" spans="2:19" s="14" customFormat="1" ht="12.75" customHeight="1" x14ac:dyDescent="0.25">
      <c r="B25" s="15" t="str">
        <f>IF(F25&lt;&gt;"",1+MAX($B$22:B24),"")</f>
        <v/>
      </c>
      <c r="C25" s="15" t="s">
        <v>40</v>
      </c>
      <c r="D25" s="8" t="s">
        <v>9</v>
      </c>
      <c r="E25" s="149" t="s">
        <v>57</v>
      </c>
      <c r="F25" s="150"/>
      <c r="G25" s="151"/>
      <c r="H25" s="56">
        <f>SUM(I26:I45)</f>
        <v>0</v>
      </c>
      <c r="I25" s="9">
        <f t="shared" ref="I25:I44" si="13">F25*H25</f>
        <v>0</v>
      </c>
      <c r="J25" s="9"/>
      <c r="K25" s="146" t="s">
        <v>58</v>
      </c>
      <c r="L25" s="147"/>
      <c r="M25" s="147"/>
      <c r="N25" s="148"/>
      <c r="O25" s="56">
        <f>SUM(P26:P45)</f>
        <v>28777.703493466666</v>
      </c>
      <c r="P25" s="9">
        <f t="shared" ref="P25:P44" si="14">F25*O25</f>
        <v>0</v>
      </c>
      <c r="Q25" s="50">
        <f>SUM(Q26:Q45)</f>
        <v>28777.703493466666</v>
      </c>
      <c r="R25" s="50">
        <f>(Q25)+(H25*$Q$8)+(O25*$Q$9)+(Q25*$Q$10)+($Q$11*((Q25)+(H25*$Q$8)+(O25*$Q$9)+(Q25*$Q$10)))+(Q25*$Q$12)</f>
        <v>41065.782885176937</v>
      </c>
    </row>
    <row r="26" spans="2:19" x14ac:dyDescent="0.25">
      <c r="B26" s="51" t="str">
        <f>IF(F26&lt;&gt;"",1+MAX($B$22:B25),"")</f>
        <v/>
      </c>
      <c r="C26" s="55"/>
      <c r="D26" s="10"/>
      <c r="E26" s="25"/>
      <c r="F26" s="41"/>
      <c r="G26" s="19"/>
      <c r="H26" s="19">
        <f t="shared" ref="H26:H74" si="15">G26*$T$2</f>
        <v>0</v>
      </c>
      <c r="I26" s="19">
        <f t="shared" si="13"/>
        <v>0</v>
      </c>
      <c r="J26" s="17"/>
      <c r="K26" s="12">
        <f t="shared" ref="K26:K44" si="16">F26*J26</f>
        <v>0</v>
      </c>
      <c r="L26" s="12"/>
      <c r="M26" s="19"/>
      <c r="N26" s="19">
        <f t="shared" ref="N26:N74" si="17">M26*$U$2</f>
        <v>0</v>
      </c>
      <c r="O26" s="19">
        <f t="shared" ref="O26:O44" si="18">J26*N26</f>
        <v>0</v>
      </c>
      <c r="P26" s="19">
        <f t="shared" si="14"/>
        <v>0</v>
      </c>
      <c r="Q26" s="19">
        <f t="shared" ref="Q26:Q44" si="19">I26+P26</f>
        <v>0</v>
      </c>
      <c r="R26" s="52"/>
      <c r="S26" s="14"/>
    </row>
    <row r="27" spans="2:19" x14ac:dyDescent="0.25">
      <c r="B27" s="70" t="str">
        <f>IF(F27&lt;&gt;"",1+MAX($B$22:B26),"")</f>
        <v/>
      </c>
      <c r="C27" s="71"/>
      <c r="D27" s="72" t="s">
        <v>127</v>
      </c>
      <c r="E27" s="25"/>
      <c r="F27" s="41"/>
      <c r="G27" s="19"/>
      <c r="H27" s="19">
        <f t="shared" ref="H27:H44" si="20">G27*$T$2</f>
        <v>0</v>
      </c>
      <c r="I27" s="19">
        <f t="shared" si="13"/>
        <v>0</v>
      </c>
      <c r="J27" s="17"/>
      <c r="K27" s="12">
        <f t="shared" si="16"/>
        <v>0</v>
      </c>
      <c r="L27" s="12"/>
      <c r="M27" s="19"/>
      <c r="N27" s="19">
        <f t="shared" ref="N27:N44" si="21">M27*$U$2</f>
        <v>0</v>
      </c>
      <c r="O27" s="19">
        <f t="shared" si="18"/>
        <v>0</v>
      </c>
      <c r="P27" s="19">
        <f t="shared" si="14"/>
        <v>0</v>
      </c>
      <c r="Q27" s="19">
        <f t="shared" si="19"/>
        <v>0</v>
      </c>
      <c r="R27" s="52"/>
    </row>
    <row r="28" spans="2:19" ht="27.6" x14ac:dyDescent="0.25">
      <c r="B28" s="51">
        <f>IF(F28&lt;&gt;"",1+MAX($B$22:B27),"")</f>
        <v>2</v>
      </c>
      <c r="C28" s="126" t="s">
        <v>262</v>
      </c>
      <c r="D28" s="10" t="s">
        <v>160</v>
      </c>
      <c r="E28" s="25" t="s">
        <v>69</v>
      </c>
      <c r="F28" s="41">
        <v>466.14</v>
      </c>
      <c r="G28" s="91"/>
      <c r="H28" s="91">
        <f t="shared" si="20"/>
        <v>0</v>
      </c>
      <c r="I28" s="91">
        <f t="shared" si="13"/>
        <v>0</v>
      </c>
      <c r="J28" s="17">
        <v>5.1999999999999998E-2</v>
      </c>
      <c r="K28" s="12">
        <f t="shared" si="16"/>
        <v>24.239279999999997</v>
      </c>
      <c r="L28" s="92" t="s">
        <v>281</v>
      </c>
      <c r="M28" s="93">
        <v>42.1</v>
      </c>
      <c r="N28" s="19">
        <f t="shared" si="21"/>
        <v>58.94</v>
      </c>
      <c r="O28" s="19">
        <f t="shared" si="18"/>
        <v>3.0648799999999996</v>
      </c>
      <c r="P28" s="19">
        <f t="shared" si="14"/>
        <v>1428.6631631999999</v>
      </c>
      <c r="Q28" s="19">
        <f t="shared" si="19"/>
        <v>1428.6631631999999</v>
      </c>
      <c r="R28" s="52"/>
    </row>
    <row r="29" spans="2:19" x14ac:dyDescent="0.25">
      <c r="B29" s="51">
        <f>IF(F29&lt;&gt;"",1+MAX($B$22:B28),"")</f>
        <v>3</v>
      </c>
      <c r="C29" s="127"/>
      <c r="D29" s="10" t="s">
        <v>159</v>
      </c>
      <c r="E29" s="25" t="s">
        <v>69</v>
      </c>
      <c r="F29" s="41">
        <v>2996</v>
      </c>
      <c r="G29" s="91"/>
      <c r="H29" s="91">
        <f t="shared" si="20"/>
        <v>0</v>
      </c>
      <c r="I29" s="91">
        <f t="shared" si="13"/>
        <v>0</v>
      </c>
      <c r="J29" s="17">
        <v>4.9000000000000002E-2</v>
      </c>
      <c r="K29" s="12">
        <f t="shared" si="16"/>
        <v>146.804</v>
      </c>
      <c r="L29" s="92" t="s">
        <v>281</v>
      </c>
      <c r="M29" s="93">
        <v>42.1</v>
      </c>
      <c r="N29" s="19">
        <f t="shared" si="21"/>
        <v>58.94</v>
      </c>
      <c r="O29" s="19">
        <f t="shared" si="18"/>
        <v>2.8880599999999998</v>
      </c>
      <c r="P29" s="19">
        <f t="shared" si="14"/>
        <v>8652.6277599999994</v>
      </c>
      <c r="Q29" s="19">
        <f t="shared" si="19"/>
        <v>8652.6277599999994</v>
      </c>
      <c r="R29" s="52"/>
    </row>
    <row r="30" spans="2:19" ht="27.6" x14ac:dyDescent="0.25">
      <c r="B30" s="51">
        <f>IF(F30&lt;&gt;"",1+MAX($B$22:B29),"")</f>
        <v>4</v>
      </c>
      <c r="C30" s="127"/>
      <c r="D30" s="10" t="s">
        <v>150</v>
      </c>
      <c r="E30" s="25" t="s">
        <v>69</v>
      </c>
      <c r="F30" s="41">
        <v>148.51</v>
      </c>
      <c r="G30" s="91"/>
      <c r="H30" s="91">
        <f t="shared" si="20"/>
        <v>0</v>
      </c>
      <c r="I30" s="91">
        <f t="shared" si="13"/>
        <v>0</v>
      </c>
      <c r="J30" s="17">
        <v>6.8000000000000005E-2</v>
      </c>
      <c r="K30" s="12">
        <f t="shared" si="16"/>
        <v>10.09868</v>
      </c>
      <c r="L30" s="92" t="s">
        <v>281</v>
      </c>
      <c r="M30" s="93">
        <v>42.1</v>
      </c>
      <c r="N30" s="19">
        <f t="shared" si="21"/>
        <v>58.94</v>
      </c>
      <c r="O30" s="19">
        <f t="shared" si="18"/>
        <v>4.0079200000000004</v>
      </c>
      <c r="P30" s="19">
        <f t="shared" si="14"/>
        <v>595.21619920000001</v>
      </c>
      <c r="Q30" s="19">
        <f t="shared" si="19"/>
        <v>595.21619920000001</v>
      </c>
      <c r="R30" s="52"/>
      <c r="S30" s="14"/>
    </row>
    <row r="31" spans="2:19" ht="55.2" x14ac:dyDescent="0.25">
      <c r="B31" s="51">
        <f>IF(F31&lt;&gt;"",1+MAX($B$22:B30),"")</f>
        <v>5</v>
      </c>
      <c r="C31" s="127"/>
      <c r="D31" s="10" t="s">
        <v>157</v>
      </c>
      <c r="E31" s="25" t="s">
        <v>69</v>
      </c>
      <c r="F31" s="41">
        <f>48.34*15</f>
        <v>725.1</v>
      </c>
      <c r="G31" s="91"/>
      <c r="H31" s="91">
        <f t="shared" si="20"/>
        <v>0</v>
      </c>
      <c r="I31" s="91">
        <f t="shared" si="13"/>
        <v>0</v>
      </c>
      <c r="J31" s="17">
        <v>5.1999999999999998E-2</v>
      </c>
      <c r="K31" s="12">
        <f t="shared" si="16"/>
        <v>37.705199999999998</v>
      </c>
      <c r="L31" s="92" t="s">
        <v>281</v>
      </c>
      <c r="M31" s="93">
        <v>42.1</v>
      </c>
      <c r="N31" s="19">
        <f t="shared" si="21"/>
        <v>58.94</v>
      </c>
      <c r="O31" s="19">
        <f t="shared" si="18"/>
        <v>3.0648799999999996</v>
      </c>
      <c r="P31" s="19">
        <f t="shared" si="14"/>
        <v>2222.3444879999997</v>
      </c>
      <c r="Q31" s="19">
        <f t="shared" si="19"/>
        <v>2222.3444879999997</v>
      </c>
      <c r="R31" s="52"/>
    </row>
    <row r="32" spans="2:19" x14ac:dyDescent="0.25">
      <c r="B32" s="51">
        <f>IF(F32&lt;&gt;"",1+MAX($B$22:B31),"")</f>
        <v>6</v>
      </c>
      <c r="C32" s="127"/>
      <c r="D32" s="10" t="s">
        <v>151</v>
      </c>
      <c r="E32" s="25" t="s">
        <v>81</v>
      </c>
      <c r="F32" s="25">
        <v>3</v>
      </c>
      <c r="G32" s="91"/>
      <c r="H32" s="91">
        <f t="shared" si="20"/>
        <v>0</v>
      </c>
      <c r="I32" s="91">
        <f t="shared" si="13"/>
        <v>0</v>
      </c>
      <c r="J32" s="17">
        <v>2.2749999999999999</v>
      </c>
      <c r="K32" s="12">
        <f t="shared" si="16"/>
        <v>6.8249999999999993</v>
      </c>
      <c r="L32" s="92" t="s">
        <v>281</v>
      </c>
      <c r="M32" s="93">
        <v>42.1</v>
      </c>
      <c r="N32" s="19">
        <f t="shared" si="21"/>
        <v>58.94</v>
      </c>
      <c r="O32" s="19">
        <f t="shared" si="18"/>
        <v>134.08849999999998</v>
      </c>
      <c r="P32" s="19">
        <f t="shared" si="14"/>
        <v>402.26549999999997</v>
      </c>
      <c r="Q32" s="19">
        <f t="shared" si="19"/>
        <v>402.26549999999997</v>
      </c>
      <c r="R32" s="52"/>
    </row>
    <row r="33" spans="2:19" x14ac:dyDescent="0.25">
      <c r="B33" s="51">
        <f>IF(F33&lt;&gt;"",1+MAX($B$22:B32),"")</f>
        <v>7</v>
      </c>
      <c r="C33" s="127"/>
      <c r="D33" s="10" t="s">
        <v>148</v>
      </c>
      <c r="E33" s="25" t="s">
        <v>81</v>
      </c>
      <c r="F33" s="25">
        <v>2</v>
      </c>
      <c r="G33" s="91"/>
      <c r="H33" s="91">
        <f t="shared" si="20"/>
        <v>0</v>
      </c>
      <c r="I33" s="91">
        <f t="shared" si="13"/>
        <v>0</v>
      </c>
      <c r="J33" s="17">
        <v>0.32500000000000001</v>
      </c>
      <c r="K33" s="12">
        <f t="shared" si="16"/>
        <v>0.65</v>
      </c>
      <c r="L33" s="92" t="s">
        <v>281</v>
      </c>
      <c r="M33" s="93">
        <v>42.1</v>
      </c>
      <c r="N33" s="19">
        <f t="shared" si="21"/>
        <v>58.94</v>
      </c>
      <c r="O33" s="19">
        <f t="shared" si="18"/>
        <v>19.1555</v>
      </c>
      <c r="P33" s="19">
        <f t="shared" si="14"/>
        <v>38.311</v>
      </c>
      <c r="Q33" s="19">
        <f t="shared" si="19"/>
        <v>38.311</v>
      </c>
      <c r="R33" s="52"/>
      <c r="S33" s="14"/>
    </row>
    <row r="34" spans="2:19" x14ac:dyDescent="0.25">
      <c r="B34" s="51">
        <f>IF(F34&lt;&gt;"",1+MAX($B$22:B33),"")</f>
        <v>8</v>
      </c>
      <c r="C34" s="127"/>
      <c r="D34" s="10" t="s">
        <v>149</v>
      </c>
      <c r="E34" s="25" t="s">
        <v>70</v>
      </c>
      <c r="F34" s="41">
        <v>35.380000000000003</v>
      </c>
      <c r="G34" s="91"/>
      <c r="H34" s="91">
        <f t="shared" si="20"/>
        <v>0</v>
      </c>
      <c r="I34" s="91">
        <f t="shared" si="13"/>
        <v>0</v>
      </c>
      <c r="J34" s="17">
        <v>0.105</v>
      </c>
      <c r="K34" s="12">
        <f t="shared" si="16"/>
        <v>3.7149000000000001</v>
      </c>
      <c r="L34" s="92" t="s">
        <v>281</v>
      </c>
      <c r="M34" s="93">
        <v>42.1</v>
      </c>
      <c r="N34" s="19">
        <f t="shared" si="21"/>
        <v>58.94</v>
      </c>
      <c r="O34" s="19">
        <f t="shared" si="18"/>
        <v>6.1886999999999999</v>
      </c>
      <c r="P34" s="19">
        <f t="shared" si="14"/>
        <v>218.95620600000001</v>
      </c>
      <c r="Q34" s="19">
        <f t="shared" si="19"/>
        <v>218.95620600000001</v>
      </c>
      <c r="R34" s="52"/>
      <c r="S34" s="14"/>
    </row>
    <row r="35" spans="2:19" x14ac:dyDescent="0.25">
      <c r="B35" s="51">
        <f>IF(F35&lt;&gt;"",1+MAX($B$22:B34),"")</f>
        <v>9</v>
      </c>
      <c r="C35" s="127"/>
      <c r="D35" s="10" t="s">
        <v>158</v>
      </c>
      <c r="E35" s="25" t="s">
        <v>69</v>
      </c>
      <c r="F35" s="41">
        <f>97.49*15+73*3.5</f>
        <v>1717.85</v>
      </c>
      <c r="G35" s="91"/>
      <c r="H35" s="91">
        <f t="shared" si="20"/>
        <v>0</v>
      </c>
      <c r="I35" s="91">
        <f t="shared" si="13"/>
        <v>0</v>
      </c>
      <c r="J35" s="17">
        <v>5.3999999999999999E-2</v>
      </c>
      <c r="K35" s="12">
        <f t="shared" si="16"/>
        <v>92.763899999999992</v>
      </c>
      <c r="L35" s="92" t="s">
        <v>281</v>
      </c>
      <c r="M35" s="93">
        <v>42.1</v>
      </c>
      <c r="N35" s="19">
        <f t="shared" si="21"/>
        <v>58.94</v>
      </c>
      <c r="O35" s="19">
        <f t="shared" si="18"/>
        <v>3.18276</v>
      </c>
      <c r="P35" s="19">
        <f t="shared" si="14"/>
        <v>5467.5042659999999</v>
      </c>
      <c r="Q35" s="19">
        <f t="shared" si="19"/>
        <v>5467.5042659999999</v>
      </c>
      <c r="R35" s="52"/>
    </row>
    <row r="36" spans="2:19" ht="41.4" x14ac:dyDescent="0.25">
      <c r="B36" s="51">
        <f>IF(F36&lt;&gt;"",1+MAX($B$22:B35),"")</f>
        <v>10</v>
      </c>
      <c r="C36" s="127"/>
      <c r="D36" s="10" t="s">
        <v>152</v>
      </c>
      <c r="E36" s="25" t="s">
        <v>56</v>
      </c>
      <c r="F36" s="25">
        <v>1</v>
      </c>
      <c r="G36" s="91"/>
      <c r="H36" s="91">
        <f t="shared" si="20"/>
        <v>0</v>
      </c>
      <c r="I36" s="91">
        <f t="shared" si="13"/>
        <v>0</v>
      </c>
      <c r="J36" s="17">
        <v>6.55</v>
      </c>
      <c r="K36" s="12">
        <f t="shared" si="16"/>
        <v>6.55</v>
      </c>
      <c r="L36" s="92" t="s">
        <v>281</v>
      </c>
      <c r="M36" s="93">
        <v>42.1</v>
      </c>
      <c r="N36" s="19">
        <f t="shared" si="21"/>
        <v>58.94</v>
      </c>
      <c r="O36" s="19">
        <f t="shared" si="18"/>
        <v>386.05699999999996</v>
      </c>
      <c r="P36" s="19">
        <f t="shared" si="14"/>
        <v>386.05699999999996</v>
      </c>
      <c r="Q36" s="19">
        <f t="shared" si="19"/>
        <v>386.05699999999996</v>
      </c>
      <c r="R36" s="52"/>
      <c r="S36" s="14"/>
    </row>
    <row r="37" spans="2:19" ht="41.4" x14ac:dyDescent="0.25">
      <c r="B37" s="51">
        <f>IF(F37&lt;&gt;"",1+MAX($B$22:B36),"")</f>
        <v>11</v>
      </c>
      <c r="C37" s="127"/>
      <c r="D37" s="10" t="s">
        <v>153</v>
      </c>
      <c r="E37" s="25" t="s">
        <v>56</v>
      </c>
      <c r="F37" s="41">
        <v>1</v>
      </c>
      <c r="G37" s="91"/>
      <c r="H37" s="91">
        <f t="shared" si="20"/>
        <v>0</v>
      </c>
      <c r="I37" s="91">
        <f t="shared" si="13"/>
        <v>0</v>
      </c>
      <c r="J37" s="17">
        <v>41.54</v>
      </c>
      <c r="K37" s="12">
        <f t="shared" si="16"/>
        <v>41.54</v>
      </c>
      <c r="L37" s="92" t="s">
        <v>281</v>
      </c>
      <c r="M37" s="93">
        <v>42.1</v>
      </c>
      <c r="N37" s="19">
        <f t="shared" si="21"/>
        <v>58.94</v>
      </c>
      <c r="O37" s="19">
        <f t="shared" si="18"/>
        <v>2448.3676</v>
      </c>
      <c r="P37" s="19">
        <f t="shared" si="14"/>
        <v>2448.3676</v>
      </c>
      <c r="Q37" s="19">
        <f t="shared" si="19"/>
        <v>2448.3676</v>
      </c>
      <c r="R37" s="52"/>
      <c r="S37" s="14"/>
    </row>
    <row r="38" spans="2:19" ht="41.4" x14ac:dyDescent="0.25">
      <c r="B38" s="51">
        <f>IF(F38&lt;&gt;"",1+MAX($B$22:B37),"")</f>
        <v>12</v>
      </c>
      <c r="C38" s="127"/>
      <c r="D38" s="10" t="s">
        <v>154</v>
      </c>
      <c r="E38" s="25" t="s">
        <v>56</v>
      </c>
      <c r="F38" s="41">
        <v>1</v>
      </c>
      <c r="G38" s="91"/>
      <c r="H38" s="91">
        <f t="shared" si="20"/>
        <v>0</v>
      </c>
      <c r="I38" s="91">
        <f t="shared" si="13"/>
        <v>0</v>
      </c>
      <c r="J38" s="17">
        <v>48.65</v>
      </c>
      <c r="K38" s="12">
        <f t="shared" si="16"/>
        <v>48.65</v>
      </c>
      <c r="L38" s="92" t="s">
        <v>281</v>
      </c>
      <c r="M38" s="93">
        <v>42.1</v>
      </c>
      <c r="N38" s="19">
        <f t="shared" si="21"/>
        <v>58.94</v>
      </c>
      <c r="O38" s="19">
        <f t="shared" si="18"/>
        <v>2867.4309999999996</v>
      </c>
      <c r="P38" s="19">
        <f t="shared" si="14"/>
        <v>2867.4309999999996</v>
      </c>
      <c r="Q38" s="19">
        <f t="shared" si="19"/>
        <v>2867.4309999999996</v>
      </c>
      <c r="R38" s="52"/>
    </row>
    <row r="39" spans="2:19" ht="41.4" x14ac:dyDescent="0.25">
      <c r="B39" s="51">
        <f>IF(F39&lt;&gt;"",1+MAX($B$22:B38),"")</f>
        <v>13</v>
      </c>
      <c r="C39" s="127"/>
      <c r="D39" s="10" t="s">
        <v>155</v>
      </c>
      <c r="E39" s="25" t="s">
        <v>56</v>
      </c>
      <c r="F39" s="41">
        <v>1</v>
      </c>
      <c r="G39" s="91"/>
      <c r="H39" s="91">
        <f t="shared" si="20"/>
        <v>0</v>
      </c>
      <c r="I39" s="91">
        <f t="shared" si="13"/>
        <v>0</v>
      </c>
      <c r="J39" s="17">
        <f>0.007*3426</f>
        <v>23.981999999999999</v>
      </c>
      <c r="K39" s="12">
        <f t="shared" si="16"/>
        <v>23.981999999999999</v>
      </c>
      <c r="L39" s="92" t="s">
        <v>281</v>
      </c>
      <c r="M39" s="93">
        <v>42.1</v>
      </c>
      <c r="N39" s="19">
        <f t="shared" si="21"/>
        <v>58.94</v>
      </c>
      <c r="O39" s="19">
        <f t="shared" si="18"/>
        <v>1413.4990799999998</v>
      </c>
      <c r="P39" s="19">
        <f t="shared" si="14"/>
        <v>1413.4990799999998</v>
      </c>
      <c r="Q39" s="19">
        <f t="shared" si="19"/>
        <v>1413.4990799999998</v>
      </c>
      <c r="R39" s="52"/>
      <c r="S39" s="14"/>
    </row>
    <row r="40" spans="2:19" ht="27.6" x14ac:dyDescent="0.25">
      <c r="B40" s="51">
        <f>IF(F40&lt;&gt;"",1+MAX($B$22:B39),"")</f>
        <v>14</v>
      </c>
      <c r="C40" s="128"/>
      <c r="D40" s="10" t="s">
        <v>156</v>
      </c>
      <c r="E40" s="25" t="s">
        <v>56</v>
      </c>
      <c r="F40" s="41">
        <v>1</v>
      </c>
      <c r="G40" s="91"/>
      <c r="H40" s="91">
        <f t="shared" si="20"/>
        <v>0</v>
      </c>
      <c r="I40" s="91">
        <f t="shared" si="13"/>
        <v>0</v>
      </c>
      <c r="J40" s="17">
        <v>25.25</v>
      </c>
      <c r="K40" s="12">
        <f t="shared" si="16"/>
        <v>25.25</v>
      </c>
      <c r="L40" s="92" t="s">
        <v>281</v>
      </c>
      <c r="M40" s="93">
        <v>42.1</v>
      </c>
      <c r="N40" s="19">
        <f t="shared" si="21"/>
        <v>58.94</v>
      </c>
      <c r="O40" s="19">
        <f t="shared" si="18"/>
        <v>1488.2349999999999</v>
      </c>
      <c r="P40" s="19">
        <f t="shared" si="14"/>
        <v>1488.2349999999999</v>
      </c>
      <c r="Q40" s="19">
        <f t="shared" si="19"/>
        <v>1488.2349999999999</v>
      </c>
      <c r="R40" s="52"/>
      <c r="S40" s="14"/>
    </row>
    <row r="41" spans="2:19" s="14" customFormat="1" x14ac:dyDescent="0.25">
      <c r="B41" s="51" t="str">
        <f>IF(F41&lt;&gt;"",1+MAX($B$22:B40),"")</f>
        <v/>
      </c>
      <c r="C41" s="55"/>
      <c r="D41" s="10"/>
      <c r="E41" s="25"/>
      <c r="F41" s="41"/>
      <c r="G41" s="19"/>
      <c r="H41" s="19">
        <f t="shared" si="20"/>
        <v>0</v>
      </c>
      <c r="I41" s="19">
        <f t="shared" si="13"/>
        <v>0</v>
      </c>
      <c r="J41" s="17"/>
      <c r="K41" s="12">
        <f t="shared" si="16"/>
        <v>0</v>
      </c>
      <c r="L41" s="12"/>
      <c r="M41" s="19"/>
      <c r="N41" s="19">
        <f t="shared" si="21"/>
        <v>0</v>
      </c>
      <c r="O41" s="19">
        <f t="shared" si="18"/>
        <v>0</v>
      </c>
      <c r="P41" s="19">
        <f t="shared" si="14"/>
        <v>0</v>
      </c>
      <c r="Q41" s="19">
        <f t="shared" si="19"/>
        <v>0</v>
      </c>
      <c r="R41" s="52"/>
    </row>
    <row r="42" spans="2:19" x14ac:dyDescent="0.25">
      <c r="B42" s="70" t="str">
        <f>IF(F42&lt;&gt;"",1+MAX($B$22:B41),"")</f>
        <v/>
      </c>
      <c r="C42" s="71"/>
      <c r="D42" s="72" t="s">
        <v>276</v>
      </c>
      <c r="E42" s="25"/>
      <c r="F42" s="41"/>
      <c r="G42" s="19"/>
      <c r="H42" s="19">
        <f t="shared" si="20"/>
        <v>0</v>
      </c>
      <c r="I42" s="19">
        <f t="shared" si="13"/>
        <v>0</v>
      </c>
      <c r="J42" s="17"/>
      <c r="K42" s="12">
        <f t="shared" si="16"/>
        <v>0</v>
      </c>
      <c r="L42" s="12"/>
      <c r="M42" s="19"/>
      <c r="N42" s="19">
        <f t="shared" si="21"/>
        <v>0</v>
      </c>
      <c r="O42" s="19">
        <f t="shared" si="18"/>
        <v>0</v>
      </c>
      <c r="P42" s="19">
        <f t="shared" si="14"/>
        <v>0</v>
      </c>
      <c r="Q42" s="19">
        <f t="shared" si="19"/>
        <v>0</v>
      </c>
      <c r="R42" s="52"/>
    </row>
    <row r="43" spans="2:19" x14ac:dyDescent="0.25">
      <c r="B43" s="51">
        <f>IF(F43&lt;&gt;"",1+MAX($B$22:B42),"")</f>
        <v>15</v>
      </c>
      <c r="C43" s="126" t="s">
        <v>263</v>
      </c>
      <c r="D43" s="10" t="s">
        <v>169</v>
      </c>
      <c r="E43" s="25" t="s">
        <v>81</v>
      </c>
      <c r="F43" s="25">
        <v>1</v>
      </c>
      <c r="G43" s="91"/>
      <c r="H43" s="91">
        <f t="shared" si="20"/>
        <v>0</v>
      </c>
      <c r="I43" s="91">
        <f t="shared" si="13"/>
        <v>0</v>
      </c>
      <c r="J43" s="17">
        <v>8.9600000000000009</v>
      </c>
      <c r="K43" s="12">
        <f t="shared" si="16"/>
        <v>8.9600000000000009</v>
      </c>
      <c r="L43" s="92" t="s">
        <v>282</v>
      </c>
      <c r="M43" s="93">
        <v>51</v>
      </c>
      <c r="N43" s="19">
        <f t="shared" si="21"/>
        <v>71.399999999999991</v>
      </c>
      <c r="O43" s="19">
        <f t="shared" si="18"/>
        <v>639.74400000000003</v>
      </c>
      <c r="P43" s="19">
        <f t="shared" si="14"/>
        <v>639.74400000000003</v>
      </c>
      <c r="Q43" s="19">
        <f t="shared" si="19"/>
        <v>639.74400000000003</v>
      </c>
      <c r="R43" s="52"/>
      <c r="S43" s="14"/>
    </row>
    <row r="44" spans="2:19" x14ac:dyDescent="0.25">
      <c r="B44" s="51">
        <f>IF(F44&lt;&gt;"",1+MAX($B$22:B43),"")</f>
        <v>16</v>
      </c>
      <c r="C44" s="128"/>
      <c r="D44" s="10" t="s">
        <v>170</v>
      </c>
      <c r="E44" s="25" t="s">
        <v>81</v>
      </c>
      <c r="F44" s="25">
        <v>1</v>
      </c>
      <c r="G44" s="91"/>
      <c r="H44" s="91">
        <f t="shared" si="20"/>
        <v>0</v>
      </c>
      <c r="I44" s="91">
        <f t="shared" si="13"/>
        <v>0</v>
      </c>
      <c r="J44" s="17">
        <v>6.8335066666666675</v>
      </c>
      <c r="K44" s="12">
        <f t="shared" si="16"/>
        <v>6.8335066666666675</v>
      </c>
      <c r="L44" s="92" t="s">
        <v>283</v>
      </c>
      <c r="M44" s="93">
        <v>53.15</v>
      </c>
      <c r="N44" s="19">
        <f t="shared" si="21"/>
        <v>74.41</v>
      </c>
      <c r="O44" s="19">
        <f t="shared" si="18"/>
        <v>508.48123106666668</v>
      </c>
      <c r="P44" s="19">
        <f t="shared" si="14"/>
        <v>508.48123106666668</v>
      </c>
      <c r="Q44" s="19">
        <f t="shared" si="19"/>
        <v>508.48123106666668</v>
      </c>
      <c r="R44" s="52"/>
    </row>
    <row r="45" spans="2:19" x14ac:dyDescent="0.25">
      <c r="B45" s="51" t="str">
        <f>IF(F45&lt;&gt;"",1+MAX($B$22:B44),"")</f>
        <v/>
      </c>
      <c r="C45" s="55"/>
      <c r="D45" s="10"/>
      <c r="E45" s="25"/>
      <c r="F45" s="73"/>
      <c r="G45" s="19"/>
      <c r="H45" s="19">
        <f t="shared" ref="H45" si="22">G45*$T$2</f>
        <v>0</v>
      </c>
      <c r="I45" s="19">
        <f t="shared" ref="I45" si="23">F45*H45</f>
        <v>0</v>
      </c>
      <c r="J45" s="17"/>
      <c r="K45" s="12">
        <f t="shared" ref="K45" si="24">F45*J45</f>
        <v>0</v>
      </c>
      <c r="L45" s="12"/>
      <c r="M45" s="19"/>
      <c r="N45" s="19">
        <f t="shared" ref="N45" si="25">M45*$U$2</f>
        <v>0</v>
      </c>
      <c r="O45" s="19">
        <f t="shared" ref="O45" si="26">J45*N45</f>
        <v>0</v>
      </c>
      <c r="P45" s="19">
        <f t="shared" ref="P45" si="27">F45*O45</f>
        <v>0</v>
      </c>
      <c r="Q45" s="19">
        <f t="shared" ref="Q45" si="28">I45+P45</f>
        <v>0</v>
      </c>
      <c r="R45" s="52"/>
    </row>
    <row r="46" spans="2:19" s="14" customFormat="1" ht="12.75" customHeight="1" x14ac:dyDescent="0.25">
      <c r="B46" s="15" t="str">
        <f>IF(F46&lt;&gt;"",1+MAX($B$22:B45),"")</f>
        <v/>
      </c>
      <c r="C46" s="15" t="s">
        <v>41</v>
      </c>
      <c r="D46" s="8" t="s">
        <v>10</v>
      </c>
      <c r="E46" s="145" t="s">
        <v>57</v>
      </c>
      <c r="F46" s="145"/>
      <c r="G46" s="145"/>
      <c r="H46" s="56">
        <f>SUM(I47:I62)</f>
        <v>6677.9900000000007</v>
      </c>
      <c r="I46" s="9">
        <f t="shared" ref="I46" si="29">F46*H46</f>
        <v>0</v>
      </c>
      <c r="J46" s="9"/>
      <c r="K46" s="146" t="s">
        <v>58</v>
      </c>
      <c r="L46" s="147"/>
      <c r="M46" s="147"/>
      <c r="N46" s="148"/>
      <c r="O46" s="56">
        <f>SUM(P47:P62)</f>
        <v>2206.4751800000004</v>
      </c>
      <c r="P46" s="9">
        <f t="shared" ref="P46" si="30">F46*O46</f>
        <v>0</v>
      </c>
      <c r="Q46" s="50">
        <f>SUM(Q47:Q62)</f>
        <v>8884.4651800000011</v>
      </c>
      <c r="R46" s="50">
        <f>(Q46)+(H46*$Q$8)+(O46*$Q$9)+(Q46*$Q$10)+($Q$11*((Q46)+(H46*$Q$8)+(O46*$Q$9)+(Q46*$Q$10)))+(Q46*$Q$12)</f>
        <v>12448.582583600002</v>
      </c>
    </row>
    <row r="47" spans="2:19" x14ac:dyDescent="0.25">
      <c r="B47" s="51" t="str">
        <f>IF(F47&lt;&gt;"",1+MAX($B$22:B46),"")</f>
        <v/>
      </c>
      <c r="C47" s="55"/>
      <c r="D47" s="10"/>
      <c r="E47" s="25"/>
      <c r="F47" s="41"/>
      <c r="G47" s="19"/>
      <c r="H47" s="19">
        <f t="shared" si="15"/>
        <v>0</v>
      </c>
      <c r="I47" s="19">
        <f t="shared" ref="I47:I63" si="31">F47*H47</f>
        <v>0</v>
      </c>
      <c r="J47" s="17"/>
      <c r="K47" s="12">
        <f t="shared" ref="K47" si="32">F47*J47</f>
        <v>0</v>
      </c>
      <c r="L47" s="12"/>
      <c r="M47" s="19"/>
      <c r="N47" s="19">
        <f t="shared" si="17"/>
        <v>0</v>
      </c>
      <c r="O47" s="19">
        <f t="shared" ref="O47" si="33">J47*N47</f>
        <v>0</v>
      </c>
      <c r="P47" s="19">
        <f t="shared" ref="P47:P63" si="34">F47*O47</f>
        <v>0</v>
      </c>
      <c r="Q47" s="19">
        <f t="shared" ref="Q47" si="35">I47+P47</f>
        <v>0</v>
      </c>
      <c r="R47" s="52"/>
      <c r="S47" s="14"/>
    </row>
    <row r="48" spans="2:19" x14ac:dyDescent="0.25">
      <c r="B48" s="70" t="str">
        <f>IF(F48&lt;&gt;"",1+MAX($B$22:B47),"")</f>
        <v/>
      </c>
      <c r="C48" s="71"/>
      <c r="D48" s="72" t="s">
        <v>270</v>
      </c>
      <c r="E48" s="25"/>
      <c r="F48" s="41"/>
      <c r="G48" s="19"/>
      <c r="H48" s="19">
        <f t="shared" ref="H48:H62" si="36">G48*$T$2</f>
        <v>0</v>
      </c>
      <c r="I48" s="19">
        <f t="shared" ref="I48:I62" si="37">F48*H48</f>
        <v>0</v>
      </c>
      <c r="J48" s="17"/>
      <c r="K48" s="12">
        <f t="shared" ref="K48:K62" si="38">F48*J48</f>
        <v>0</v>
      </c>
      <c r="L48" s="12"/>
      <c r="M48" s="19"/>
      <c r="N48" s="19">
        <f t="shared" ref="N48:N62" si="39">M48*$U$2</f>
        <v>0</v>
      </c>
      <c r="O48" s="19">
        <f t="shared" ref="O48:O62" si="40">J48*N48</f>
        <v>0</v>
      </c>
      <c r="P48" s="19">
        <f t="shared" ref="P48:P62" si="41">F48*O48</f>
        <v>0</v>
      </c>
      <c r="Q48" s="19">
        <f t="shared" ref="Q48:Q62" si="42">I48+P48</f>
        <v>0</v>
      </c>
      <c r="R48" s="52"/>
    </row>
    <row r="49" spans="2:19" ht="27.6" x14ac:dyDescent="0.25">
      <c r="B49" s="51">
        <f>IF(F49&lt;&gt;"",1+MAX($B$22:B48),"")</f>
        <v>17</v>
      </c>
      <c r="C49" s="55" t="s">
        <v>263</v>
      </c>
      <c r="D49" s="10" t="s">
        <v>300</v>
      </c>
      <c r="E49" s="25" t="s">
        <v>173</v>
      </c>
      <c r="F49" s="41">
        <v>1</v>
      </c>
      <c r="G49" s="19">
        <v>400</v>
      </c>
      <c r="H49" s="19">
        <f>G49*$T$2</f>
        <v>440.00000000000006</v>
      </c>
      <c r="I49" s="19">
        <f t="shared" si="37"/>
        <v>440.00000000000006</v>
      </c>
      <c r="J49" s="17">
        <v>1.333</v>
      </c>
      <c r="K49" s="12">
        <f t="shared" si="38"/>
        <v>1.333</v>
      </c>
      <c r="L49" s="92" t="s">
        <v>283</v>
      </c>
      <c r="M49" s="93">
        <v>53.15</v>
      </c>
      <c r="N49" s="19">
        <f t="shared" si="39"/>
        <v>74.41</v>
      </c>
      <c r="O49" s="19">
        <f t="shared" si="40"/>
        <v>99.188529999999986</v>
      </c>
      <c r="P49" s="19">
        <f t="shared" si="41"/>
        <v>99.188529999999986</v>
      </c>
      <c r="Q49" s="19">
        <f t="shared" si="42"/>
        <v>539.18853000000001</v>
      </c>
      <c r="R49" s="52"/>
    </row>
    <row r="50" spans="2:19" x14ac:dyDescent="0.25">
      <c r="B50" s="51" t="str">
        <f>IF(F50&lt;&gt;"",1+MAX($B$22:B49),"")</f>
        <v/>
      </c>
      <c r="C50" s="55"/>
      <c r="D50" s="10"/>
      <c r="E50" s="25"/>
      <c r="F50" s="41"/>
      <c r="G50" s="19"/>
      <c r="H50" s="19">
        <f t="shared" si="36"/>
        <v>0</v>
      </c>
      <c r="I50" s="19">
        <f t="shared" si="37"/>
        <v>0</v>
      </c>
      <c r="J50" s="17"/>
      <c r="K50" s="12">
        <f t="shared" si="38"/>
        <v>0</v>
      </c>
      <c r="L50" s="12"/>
      <c r="M50" s="19"/>
      <c r="N50" s="19">
        <f t="shared" si="39"/>
        <v>0</v>
      </c>
      <c r="O50" s="19">
        <f t="shared" si="40"/>
        <v>0</v>
      </c>
      <c r="P50" s="19">
        <f t="shared" si="41"/>
        <v>0</v>
      </c>
      <c r="Q50" s="19">
        <f t="shared" si="42"/>
        <v>0</v>
      </c>
      <c r="R50" s="52"/>
    </row>
    <row r="51" spans="2:19" x14ac:dyDescent="0.25">
      <c r="B51" s="70" t="str">
        <f>IF(F51&lt;&gt;"",1+MAX($B$22:B50),"")</f>
        <v/>
      </c>
      <c r="C51" s="71"/>
      <c r="D51" s="72" t="s">
        <v>72</v>
      </c>
      <c r="E51" s="25"/>
      <c r="F51" s="41"/>
      <c r="G51" s="19"/>
      <c r="H51" s="19">
        <f t="shared" si="36"/>
        <v>0</v>
      </c>
      <c r="I51" s="19">
        <f t="shared" si="37"/>
        <v>0</v>
      </c>
      <c r="J51" s="17"/>
      <c r="K51" s="12">
        <f t="shared" si="38"/>
        <v>0</v>
      </c>
      <c r="L51" s="12"/>
      <c r="M51" s="19"/>
      <c r="N51" s="19">
        <f t="shared" si="39"/>
        <v>0</v>
      </c>
      <c r="O51" s="19">
        <f t="shared" si="40"/>
        <v>0</v>
      </c>
      <c r="P51" s="19">
        <f t="shared" si="41"/>
        <v>0</v>
      </c>
      <c r="Q51" s="19">
        <f t="shared" si="42"/>
        <v>0</v>
      </c>
      <c r="R51" s="52"/>
    </row>
    <row r="52" spans="2:19" x14ac:dyDescent="0.25">
      <c r="B52" s="51">
        <f>IF(F52&lt;&gt;"",1+MAX($B$22:B51),"")</f>
        <v>18</v>
      </c>
      <c r="C52" s="126" t="s">
        <v>263</v>
      </c>
      <c r="D52" s="10" t="s">
        <v>73</v>
      </c>
      <c r="E52" s="25" t="s">
        <v>70</v>
      </c>
      <c r="F52" s="41">
        <f>192*2</f>
        <v>384</v>
      </c>
      <c r="G52" s="19">
        <v>2.95</v>
      </c>
      <c r="H52" s="19">
        <f>G52*$T$2</f>
        <v>3.2450000000000006</v>
      </c>
      <c r="I52" s="19">
        <f>F52*H52</f>
        <v>1246.0800000000002</v>
      </c>
      <c r="J52" s="17">
        <v>3.1984948259642522E-2</v>
      </c>
      <c r="K52" s="12">
        <f>F52*J52</f>
        <v>12.282220131702729</v>
      </c>
      <c r="L52" s="92" t="s">
        <v>284</v>
      </c>
      <c r="M52" s="93">
        <v>53.15</v>
      </c>
      <c r="N52" s="19">
        <f t="shared" si="39"/>
        <v>74.41</v>
      </c>
      <c r="O52" s="19">
        <f t="shared" si="40"/>
        <v>2.38</v>
      </c>
      <c r="P52" s="19">
        <f t="shared" si="41"/>
        <v>913.92</v>
      </c>
      <c r="Q52" s="19">
        <f t="shared" si="42"/>
        <v>2160</v>
      </c>
      <c r="R52" s="52"/>
    </row>
    <row r="53" spans="2:19" x14ac:dyDescent="0.25">
      <c r="B53" s="51">
        <f>IF(F53&lt;&gt;"",1+MAX($B$22:B52),"")</f>
        <v>19</v>
      </c>
      <c r="C53" s="128"/>
      <c r="D53" s="10" t="s">
        <v>74</v>
      </c>
      <c r="E53" s="25" t="s">
        <v>70</v>
      </c>
      <c r="F53" s="41">
        <f>37*2+72*2</f>
        <v>218</v>
      </c>
      <c r="G53" s="19">
        <v>2.95</v>
      </c>
      <c r="H53" s="19">
        <f>G53*$T$2</f>
        <v>3.2450000000000006</v>
      </c>
      <c r="I53" s="19">
        <f>F53*H53</f>
        <v>707.41000000000008</v>
      </c>
      <c r="J53" s="17">
        <v>3.1984948259642522E-2</v>
      </c>
      <c r="K53" s="12">
        <f>F53*J53</f>
        <v>6.97271872060207</v>
      </c>
      <c r="L53" s="92" t="s">
        <v>284</v>
      </c>
      <c r="M53" s="93">
        <v>53.15</v>
      </c>
      <c r="N53" s="19">
        <f t="shared" si="39"/>
        <v>74.41</v>
      </c>
      <c r="O53" s="19">
        <f t="shared" si="40"/>
        <v>2.38</v>
      </c>
      <c r="P53" s="19">
        <f t="shared" si="41"/>
        <v>518.84</v>
      </c>
      <c r="Q53" s="19">
        <f t="shared" si="42"/>
        <v>1226.25</v>
      </c>
      <c r="R53" s="52"/>
    </row>
    <row r="54" spans="2:19" x14ac:dyDescent="0.25">
      <c r="B54" s="51" t="str">
        <f>IF(F54&lt;&gt;"",1+MAX($B$22:B53),"")</f>
        <v/>
      </c>
      <c r="C54" s="55"/>
      <c r="D54" s="10"/>
      <c r="E54" s="25"/>
      <c r="F54" s="41"/>
      <c r="G54" s="19"/>
      <c r="H54" s="19">
        <f t="shared" si="36"/>
        <v>0</v>
      </c>
      <c r="I54" s="19">
        <f t="shared" si="37"/>
        <v>0</v>
      </c>
      <c r="J54" s="17"/>
      <c r="K54" s="12">
        <f t="shared" si="38"/>
        <v>0</v>
      </c>
      <c r="L54" s="12"/>
      <c r="M54" s="19"/>
      <c r="N54" s="19">
        <f t="shared" si="39"/>
        <v>0</v>
      </c>
      <c r="O54" s="19">
        <f t="shared" si="40"/>
        <v>0</v>
      </c>
      <c r="P54" s="19">
        <f t="shared" si="41"/>
        <v>0</v>
      </c>
      <c r="Q54" s="19">
        <f t="shared" si="42"/>
        <v>0</v>
      </c>
      <c r="R54" s="52"/>
    </row>
    <row r="55" spans="2:19" x14ac:dyDescent="0.25">
      <c r="B55" s="70" t="str">
        <f>IF(F55&lt;&gt;"",1+MAX($B$22:B54),"")</f>
        <v/>
      </c>
      <c r="C55" s="71"/>
      <c r="D55" s="72" t="s">
        <v>128</v>
      </c>
      <c r="E55" s="25"/>
      <c r="F55" s="41"/>
      <c r="G55" s="19"/>
      <c r="H55" s="19">
        <f t="shared" si="36"/>
        <v>0</v>
      </c>
      <c r="I55" s="19">
        <f t="shared" si="37"/>
        <v>0</v>
      </c>
      <c r="J55" s="17"/>
      <c r="K55" s="12">
        <f t="shared" si="38"/>
        <v>0</v>
      </c>
      <c r="L55" s="12"/>
      <c r="M55" s="19"/>
      <c r="N55" s="19">
        <f t="shared" si="39"/>
        <v>0</v>
      </c>
      <c r="O55" s="19">
        <f t="shared" si="40"/>
        <v>0</v>
      </c>
      <c r="P55" s="19">
        <f t="shared" si="41"/>
        <v>0</v>
      </c>
      <c r="Q55" s="19">
        <f t="shared" si="42"/>
        <v>0</v>
      </c>
      <c r="R55" s="52"/>
    </row>
    <row r="56" spans="2:19" x14ac:dyDescent="0.25">
      <c r="B56" s="51" t="str">
        <f>IF(F56&lt;&gt;"",1+MAX($B$22:B55),"")</f>
        <v/>
      </c>
      <c r="C56" s="55"/>
      <c r="D56" s="10"/>
      <c r="E56" s="25"/>
      <c r="F56" s="41"/>
      <c r="G56" s="19"/>
      <c r="H56" s="19">
        <f t="shared" si="36"/>
        <v>0</v>
      </c>
      <c r="I56" s="19">
        <f t="shared" si="37"/>
        <v>0</v>
      </c>
      <c r="J56" s="17"/>
      <c r="K56" s="12">
        <f t="shared" si="38"/>
        <v>0</v>
      </c>
      <c r="L56" s="12"/>
      <c r="M56" s="19"/>
      <c r="N56" s="19">
        <f t="shared" si="39"/>
        <v>0</v>
      </c>
      <c r="O56" s="19">
        <f t="shared" si="40"/>
        <v>0</v>
      </c>
      <c r="P56" s="19">
        <f t="shared" si="41"/>
        <v>0</v>
      </c>
      <c r="Q56" s="19">
        <f t="shared" si="42"/>
        <v>0</v>
      </c>
      <c r="R56" s="52"/>
    </row>
    <row r="57" spans="2:19" x14ac:dyDescent="0.25">
      <c r="B57" s="51" t="str">
        <f>IF(F57&lt;&gt;"",1+MAX($B$22:B56),"")</f>
        <v/>
      </c>
      <c r="C57" s="126" t="s">
        <v>263</v>
      </c>
      <c r="D57" s="54" t="s">
        <v>200</v>
      </c>
      <c r="E57" s="25"/>
      <c r="F57" s="41"/>
      <c r="G57" s="19"/>
      <c r="H57" s="19">
        <f t="shared" si="36"/>
        <v>0</v>
      </c>
      <c r="I57" s="19">
        <f t="shared" si="37"/>
        <v>0</v>
      </c>
      <c r="J57" s="17"/>
      <c r="K57" s="12">
        <f t="shared" si="38"/>
        <v>0</v>
      </c>
      <c r="L57" s="12"/>
      <c r="M57" s="19"/>
      <c r="N57" s="19">
        <f t="shared" si="39"/>
        <v>0</v>
      </c>
      <c r="O57" s="19">
        <f t="shared" si="40"/>
        <v>0</v>
      </c>
      <c r="P57" s="19">
        <f t="shared" si="41"/>
        <v>0</v>
      </c>
      <c r="Q57" s="19">
        <f t="shared" si="42"/>
        <v>0</v>
      </c>
      <c r="R57" s="52"/>
    </row>
    <row r="58" spans="2:19" x14ac:dyDescent="0.25">
      <c r="B58" s="51">
        <f>IF(F58&lt;&gt;"",1+MAX($B$22:B57),"")</f>
        <v>20</v>
      </c>
      <c r="C58" s="127"/>
      <c r="D58" s="10" t="s">
        <v>196</v>
      </c>
      <c r="E58" s="25" t="s">
        <v>81</v>
      </c>
      <c r="F58" s="41">
        <v>1</v>
      </c>
      <c r="G58" s="19">
        <v>750</v>
      </c>
      <c r="H58" s="19">
        <f t="shared" si="36"/>
        <v>825.00000000000011</v>
      </c>
      <c r="I58" s="19">
        <f t="shared" si="37"/>
        <v>825.00000000000011</v>
      </c>
      <c r="J58" s="17">
        <v>4.5599999999999996</v>
      </c>
      <c r="K58" s="12">
        <f t="shared" si="38"/>
        <v>4.5599999999999996</v>
      </c>
      <c r="L58" s="92" t="s">
        <v>283</v>
      </c>
      <c r="M58" s="93">
        <v>53.15</v>
      </c>
      <c r="N58" s="19">
        <f t="shared" si="39"/>
        <v>74.41</v>
      </c>
      <c r="O58" s="19">
        <f t="shared" si="40"/>
        <v>339.30959999999993</v>
      </c>
      <c r="P58" s="19">
        <f t="shared" si="41"/>
        <v>339.30959999999993</v>
      </c>
      <c r="Q58" s="19">
        <f t="shared" si="42"/>
        <v>1164.3096</v>
      </c>
      <c r="R58" s="52"/>
    </row>
    <row r="59" spans="2:19" x14ac:dyDescent="0.25">
      <c r="B59" s="51" t="str">
        <f>IF(F59&lt;&gt;"",1+MAX($B$22:B58),"")</f>
        <v/>
      </c>
      <c r="C59" s="127"/>
      <c r="D59" s="10"/>
      <c r="E59" s="25"/>
      <c r="F59" s="41"/>
      <c r="G59" s="19"/>
      <c r="H59" s="19">
        <f t="shared" si="36"/>
        <v>0</v>
      </c>
      <c r="I59" s="19">
        <f t="shared" si="37"/>
        <v>0</v>
      </c>
      <c r="J59" s="17"/>
      <c r="K59" s="12">
        <f t="shared" si="38"/>
        <v>0</v>
      </c>
      <c r="L59" s="12"/>
      <c r="M59" s="19"/>
      <c r="N59" s="19">
        <f t="shared" si="39"/>
        <v>0</v>
      </c>
      <c r="O59" s="19">
        <f t="shared" si="40"/>
        <v>0</v>
      </c>
      <c r="P59" s="19">
        <f t="shared" si="41"/>
        <v>0</v>
      </c>
      <c r="Q59" s="19">
        <f t="shared" si="42"/>
        <v>0</v>
      </c>
      <c r="R59" s="52"/>
    </row>
    <row r="60" spans="2:19" x14ac:dyDescent="0.25">
      <c r="B60" s="51" t="str">
        <f>IF(F60&lt;&gt;"",1+MAX($B$22:B59),"")</f>
        <v/>
      </c>
      <c r="C60" s="127"/>
      <c r="D60" s="54" t="s">
        <v>201</v>
      </c>
      <c r="E60" s="25"/>
      <c r="F60" s="41"/>
      <c r="G60" s="19"/>
      <c r="H60" s="19">
        <f t="shared" si="36"/>
        <v>0</v>
      </c>
      <c r="I60" s="19">
        <f t="shared" si="37"/>
        <v>0</v>
      </c>
      <c r="J60" s="17"/>
      <c r="K60" s="12">
        <f t="shared" si="38"/>
        <v>0</v>
      </c>
      <c r="L60" s="12"/>
      <c r="M60" s="19"/>
      <c r="N60" s="19">
        <f t="shared" si="39"/>
        <v>0</v>
      </c>
      <c r="O60" s="19">
        <f t="shared" si="40"/>
        <v>0</v>
      </c>
      <c r="P60" s="19">
        <f t="shared" si="41"/>
        <v>0</v>
      </c>
      <c r="Q60" s="19">
        <f t="shared" si="42"/>
        <v>0</v>
      </c>
      <c r="R60" s="52"/>
    </row>
    <row r="61" spans="2:19" x14ac:dyDescent="0.25">
      <c r="B61" s="51">
        <f>IF(F61&lt;&gt;"",1+MAX($B$22:B60),"")</f>
        <v>21</v>
      </c>
      <c r="C61" s="128"/>
      <c r="D61" s="10" t="s">
        <v>269</v>
      </c>
      <c r="E61" s="25" t="s">
        <v>70</v>
      </c>
      <c r="F61" s="41">
        <v>17</v>
      </c>
      <c r="G61" s="19">
        <v>185</v>
      </c>
      <c r="H61" s="19">
        <f t="shared" si="36"/>
        <v>203.50000000000003</v>
      </c>
      <c r="I61" s="19">
        <f t="shared" si="37"/>
        <v>3459.5000000000005</v>
      </c>
      <c r="J61" s="17">
        <v>0.26500000000000001</v>
      </c>
      <c r="K61" s="12">
        <f t="shared" si="38"/>
        <v>4.5049999999999999</v>
      </c>
      <c r="L61" s="92" t="s">
        <v>284</v>
      </c>
      <c r="M61" s="93">
        <v>53.15</v>
      </c>
      <c r="N61" s="19">
        <f t="shared" si="39"/>
        <v>74.41</v>
      </c>
      <c r="O61" s="19">
        <f t="shared" si="40"/>
        <v>19.71865</v>
      </c>
      <c r="P61" s="19">
        <f t="shared" si="41"/>
        <v>335.21705000000003</v>
      </c>
      <c r="Q61" s="19">
        <f t="shared" si="42"/>
        <v>3794.7170500000007</v>
      </c>
      <c r="R61" s="52"/>
    </row>
    <row r="62" spans="2:19" x14ac:dyDescent="0.25">
      <c r="B62" s="51" t="str">
        <f>IF(F62&lt;&gt;"",1+MAX($B$22:B61),"")</f>
        <v/>
      </c>
      <c r="C62" s="55"/>
      <c r="D62" s="10"/>
      <c r="E62" s="25"/>
      <c r="F62" s="41"/>
      <c r="G62" s="19"/>
      <c r="H62" s="19">
        <f t="shared" si="36"/>
        <v>0</v>
      </c>
      <c r="I62" s="19">
        <f t="shared" si="37"/>
        <v>0</v>
      </c>
      <c r="J62" s="17"/>
      <c r="K62" s="12">
        <f t="shared" si="38"/>
        <v>0</v>
      </c>
      <c r="L62" s="12"/>
      <c r="M62" s="19"/>
      <c r="N62" s="19">
        <f t="shared" si="39"/>
        <v>0</v>
      </c>
      <c r="O62" s="19">
        <f t="shared" si="40"/>
        <v>0</v>
      </c>
      <c r="P62" s="19">
        <f t="shared" si="41"/>
        <v>0</v>
      </c>
      <c r="Q62" s="19">
        <f t="shared" si="42"/>
        <v>0</v>
      </c>
      <c r="R62" s="52"/>
    </row>
    <row r="63" spans="2:19" s="14" customFormat="1" ht="12.75" customHeight="1" x14ac:dyDescent="0.25">
      <c r="B63" s="15" t="str">
        <f>IF(F63&lt;&gt;"",1+MAX($B$22:B62),"")</f>
        <v/>
      </c>
      <c r="C63" s="15" t="s">
        <v>42</v>
      </c>
      <c r="D63" s="8" t="s">
        <v>11</v>
      </c>
      <c r="E63" s="145" t="s">
        <v>57</v>
      </c>
      <c r="F63" s="145"/>
      <c r="G63" s="145"/>
      <c r="H63" s="56">
        <f>SUM(I64:I72)</f>
        <v>4127.09</v>
      </c>
      <c r="I63" s="9">
        <f t="shared" si="31"/>
        <v>0</v>
      </c>
      <c r="J63" s="9"/>
      <c r="K63" s="146" t="s">
        <v>58</v>
      </c>
      <c r="L63" s="147"/>
      <c r="M63" s="147"/>
      <c r="N63" s="148"/>
      <c r="O63" s="56">
        <f>SUM(P64:P72)</f>
        <v>5176.0195199999998</v>
      </c>
      <c r="P63" s="9">
        <f t="shared" si="34"/>
        <v>0</v>
      </c>
      <c r="Q63" s="50">
        <f>SUM(Q64:Q72)</f>
        <v>9303.1095199999982</v>
      </c>
      <c r="R63" s="50">
        <f>(Q63)+(H63*$Q$8)+(O63*$Q$9)+(Q63*$Q$10)+($Q$11*((Q63)+(H63*$Q$8)+(O63*$Q$9)+(Q63*$Q$10)))+(Q63*$Q$12)</f>
        <v>13133.672693379996</v>
      </c>
    </row>
    <row r="64" spans="2:19" x14ac:dyDescent="0.25">
      <c r="B64" s="51" t="str">
        <f>IF(F64&lt;&gt;"",1+MAX($B$22:B63),"")</f>
        <v/>
      </c>
      <c r="C64" s="55"/>
      <c r="D64" s="10"/>
      <c r="E64" s="25"/>
      <c r="F64" s="41"/>
      <c r="G64" s="19"/>
      <c r="H64" s="19">
        <f t="shared" si="15"/>
        <v>0</v>
      </c>
      <c r="I64" s="19">
        <f t="shared" ref="I64:I73" si="43">F64*H64</f>
        <v>0</v>
      </c>
      <c r="J64" s="17"/>
      <c r="K64" s="12">
        <f t="shared" ref="K64" si="44">F64*J64</f>
        <v>0</v>
      </c>
      <c r="L64" s="12"/>
      <c r="M64" s="19"/>
      <c r="N64" s="19">
        <f t="shared" si="17"/>
        <v>0</v>
      </c>
      <c r="O64" s="19">
        <f t="shared" ref="O64" si="45">J64*N64</f>
        <v>0</v>
      </c>
      <c r="P64" s="19">
        <f t="shared" ref="P64:P73" si="46">F64*O64</f>
        <v>0</v>
      </c>
      <c r="Q64" s="19">
        <f t="shared" ref="Q64" si="47">I64+P64</f>
        <v>0</v>
      </c>
      <c r="R64" s="52"/>
      <c r="S64" s="14"/>
    </row>
    <row r="65" spans="2:19" x14ac:dyDescent="0.25">
      <c r="B65" s="70" t="str">
        <f>IF(F65&lt;&gt;"",1+MAX($B$22:B64),"")</f>
        <v/>
      </c>
      <c r="C65" s="71"/>
      <c r="D65" s="72" t="s">
        <v>75</v>
      </c>
      <c r="E65" s="25"/>
      <c r="F65" s="41"/>
      <c r="G65" s="19"/>
      <c r="H65" s="19">
        <f t="shared" ref="H65:H72" si="48">G65*$T$2</f>
        <v>0</v>
      </c>
      <c r="I65" s="19">
        <f t="shared" ref="I65:I72" si="49">F65*H65</f>
        <v>0</v>
      </c>
      <c r="J65" s="17"/>
      <c r="K65" s="12">
        <f t="shared" ref="K65:K72" si="50">F65*J65</f>
        <v>0</v>
      </c>
      <c r="L65" s="12"/>
      <c r="M65" s="19"/>
      <c r="N65" s="19">
        <f t="shared" ref="N65:N72" si="51">M65*$U$2</f>
        <v>0</v>
      </c>
      <c r="O65" s="19">
        <f t="shared" ref="O65:O72" si="52">J65*N65</f>
        <v>0</v>
      </c>
      <c r="P65" s="19">
        <f t="shared" ref="P65:P72" si="53">F65*O65</f>
        <v>0</v>
      </c>
      <c r="Q65" s="19">
        <f t="shared" ref="Q65:Q72" si="54">I65+P65</f>
        <v>0</v>
      </c>
      <c r="R65" s="52"/>
    </row>
    <row r="66" spans="2:19" x14ac:dyDescent="0.25">
      <c r="B66" s="51">
        <f>IF(F66&lt;&gt;"",1+MAX($B$22:B65),"")</f>
        <v>22</v>
      </c>
      <c r="C66" s="126" t="s">
        <v>263</v>
      </c>
      <c r="D66" s="10" t="s">
        <v>76</v>
      </c>
      <c r="E66" s="25" t="s">
        <v>70</v>
      </c>
      <c r="F66" s="41">
        <f>218*4</f>
        <v>872</v>
      </c>
      <c r="G66" s="19">
        <v>1.3</v>
      </c>
      <c r="H66" s="19">
        <f>G66*$T$2</f>
        <v>1.4300000000000002</v>
      </c>
      <c r="I66" s="19">
        <f>F66*H66</f>
        <v>1246.96</v>
      </c>
      <c r="J66" s="17">
        <v>0.04</v>
      </c>
      <c r="K66" s="12">
        <f>F66*J66</f>
        <v>34.880000000000003</v>
      </c>
      <c r="L66" s="92" t="s">
        <v>285</v>
      </c>
      <c r="M66" s="93">
        <v>52.05</v>
      </c>
      <c r="N66" s="19">
        <f t="shared" si="51"/>
        <v>72.86999999999999</v>
      </c>
      <c r="O66" s="19">
        <f t="shared" si="52"/>
        <v>2.9147999999999996</v>
      </c>
      <c r="P66" s="19">
        <f t="shared" si="53"/>
        <v>2541.7055999999998</v>
      </c>
      <c r="Q66" s="19">
        <f t="shared" si="54"/>
        <v>3788.6655999999998</v>
      </c>
      <c r="R66" s="52"/>
    </row>
    <row r="67" spans="2:19" x14ac:dyDescent="0.25">
      <c r="B67" s="51">
        <f>IF(F67&lt;&gt;"",1+MAX($B$22:B66),"")</f>
        <v>23</v>
      </c>
      <c r="C67" s="127"/>
      <c r="D67" s="10" t="s">
        <v>77</v>
      </c>
      <c r="E67" s="25" t="s">
        <v>70</v>
      </c>
      <c r="F67" s="41">
        <f>192*2</f>
        <v>384</v>
      </c>
      <c r="G67" s="19">
        <v>0.43</v>
      </c>
      <c r="H67" s="19">
        <f t="shared" ref="H67" si="55">G67*$T$2</f>
        <v>0.47300000000000003</v>
      </c>
      <c r="I67" s="19">
        <f t="shared" ref="I67" si="56">F67*H67</f>
        <v>181.63200000000001</v>
      </c>
      <c r="J67" s="17">
        <v>2.9000000000000001E-2</v>
      </c>
      <c r="K67" s="12">
        <f t="shared" ref="K67" si="57">F67*J67</f>
        <v>11.136000000000001</v>
      </c>
      <c r="L67" s="92" t="s">
        <v>285</v>
      </c>
      <c r="M67" s="93">
        <v>52.05</v>
      </c>
      <c r="N67" s="19">
        <f t="shared" si="51"/>
        <v>72.86999999999999</v>
      </c>
      <c r="O67" s="19">
        <f t="shared" si="52"/>
        <v>2.1132299999999997</v>
      </c>
      <c r="P67" s="19">
        <f t="shared" si="53"/>
        <v>811.48031999999989</v>
      </c>
      <c r="Q67" s="19">
        <f t="shared" si="54"/>
        <v>993.11231999999995</v>
      </c>
      <c r="R67" s="52"/>
    </row>
    <row r="68" spans="2:19" x14ac:dyDescent="0.25">
      <c r="B68" s="51">
        <f>IF(F68&lt;&gt;"",1+MAX($B$22:B67),"")</f>
        <v>24</v>
      </c>
      <c r="C68" s="128"/>
      <c r="D68" s="10" t="s">
        <v>78</v>
      </c>
      <c r="E68" s="25" t="s">
        <v>70</v>
      </c>
      <c r="F68" s="41">
        <f>37*2+72*2</f>
        <v>218</v>
      </c>
      <c r="G68" s="19">
        <v>0.43</v>
      </c>
      <c r="H68" s="19">
        <f t="shared" ref="H68" si="58">G68*$T$2</f>
        <v>0.47300000000000003</v>
      </c>
      <c r="I68" s="19">
        <f t="shared" ref="I68" si="59">F68*H68</f>
        <v>103.114</v>
      </c>
      <c r="J68" s="17">
        <v>2.9000000000000001E-2</v>
      </c>
      <c r="K68" s="12">
        <f t="shared" ref="K68" si="60">F68*J68</f>
        <v>6.3220000000000001</v>
      </c>
      <c r="L68" s="92" t="s">
        <v>285</v>
      </c>
      <c r="M68" s="93">
        <v>52.05</v>
      </c>
      <c r="N68" s="19">
        <f t="shared" ref="N68" si="61">M68*$U$2</f>
        <v>72.86999999999999</v>
      </c>
      <c r="O68" s="19">
        <f t="shared" ref="O68" si="62">J68*N68</f>
        <v>2.1132299999999997</v>
      </c>
      <c r="P68" s="19">
        <f t="shared" si="53"/>
        <v>460.68413999999996</v>
      </c>
      <c r="Q68" s="19">
        <f t="shared" si="54"/>
        <v>563.79813999999999</v>
      </c>
      <c r="R68" s="52"/>
    </row>
    <row r="69" spans="2:19" x14ac:dyDescent="0.25">
      <c r="B69" s="51" t="str">
        <f>IF(F69&lt;&gt;"",1+MAX($B$22:B68),"")</f>
        <v/>
      </c>
      <c r="C69" s="55"/>
      <c r="D69" s="10"/>
      <c r="E69" s="25"/>
      <c r="F69" s="41"/>
      <c r="G69" s="19"/>
      <c r="H69" s="19">
        <f t="shared" si="48"/>
        <v>0</v>
      </c>
      <c r="I69" s="19">
        <f t="shared" si="49"/>
        <v>0</v>
      </c>
      <c r="J69" s="17"/>
      <c r="K69" s="12">
        <f t="shared" si="50"/>
        <v>0</v>
      </c>
      <c r="L69" s="12"/>
      <c r="M69" s="19"/>
      <c r="N69" s="19">
        <f t="shared" si="51"/>
        <v>0</v>
      </c>
      <c r="O69" s="19">
        <f t="shared" si="52"/>
        <v>0</v>
      </c>
      <c r="P69" s="19">
        <f t="shared" si="53"/>
        <v>0</v>
      </c>
      <c r="Q69" s="19">
        <f t="shared" si="54"/>
        <v>0</v>
      </c>
      <c r="R69" s="52"/>
    </row>
    <row r="70" spans="2:19" x14ac:dyDescent="0.25">
      <c r="B70" s="70" t="str">
        <f>IF(F70&lt;&gt;"",1+MAX($B$22:B69),"")</f>
        <v/>
      </c>
      <c r="C70" s="71"/>
      <c r="D70" s="72" t="s">
        <v>79</v>
      </c>
      <c r="E70" s="25"/>
      <c r="F70" s="41"/>
      <c r="G70" s="19"/>
      <c r="H70" s="19">
        <f t="shared" si="48"/>
        <v>0</v>
      </c>
      <c r="I70" s="19">
        <f t="shared" si="49"/>
        <v>0</v>
      </c>
      <c r="J70" s="17"/>
      <c r="K70" s="12">
        <f t="shared" si="50"/>
        <v>0</v>
      </c>
      <c r="L70" s="12"/>
      <c r="M70" s="19"/>
      <c r="N70" s="19">
        <f t="shared" si="51"/>
        <v>0</v>
      </c>
      <c r="O70" s="19">
        <f t="shared" si="52"/>
        <v>0</v>
      </c>
      <c r="P70" s="19">
        <f t="shared" si="53"/>
        <v>0</v>
      </c>
      <c r="Q70" s="19">
        <f t="shared" si="54"/>
        <v>0</v>
      </c>
      <c r="R70" s="52"/>
    </row>
    <row r="71" spans="2:19" x14ac:dyDescent="0.25">
      <c r="B71" s="51">
        <f>IF(F71&lt;&gt;"",1+MAX($B$22:B70),"")</f>
        <v>25</v>
      </c>
      <c r="C71" s="75" t="s">
        <v>263</v>
      </c>
      <c r="D71" s="10" t="s">
        <v>80</v>
      </c>
      <c r="E71" s="25" t="s">
        <v>69</v>
      </c>
      <c r="F71" s="41">
        <v>2034</v>
      </c>
      <c r="G71" s="19">
        <v>1.1599999999999999</v>
      </c>
      <c r="H71" s="19">
        <f t="shared" si="48"/>
        <v>1.276</v>
      </c>
      <c r="I71" s="19">
        <f t="shared" si="49"/>
        <v>2595.384</v>
      </c>
      <c r="J71" s="17">
        <v>8.9999999999999993E-3</v>
      </c>
      <c r="K71" s="12">
        <f t="shared" si="50"/>
        <v>18.305999999999997</v>
      </c>
      <c r="L71" s="92" t="s">
        <v>284</v>
      </c>
      <c r="M71" s="93">
        <v>53.15</v>
      </c>
      <c r="N71" s="19">
        <f t="shared" si="51"/>
        <v>74.41</v>
      </c>
      <c r="O71" s="19">
        <f t="shared" si="52"/>
        <v>0.6696899999999999</v>
      </c>
      <c r="P71" s="19">
        <f t="shared" si="53"/>
        <v>1362.1494599999999</v>
      </c>
      <c r="Q71" s="19">
        <f t="shared" si="54"/>
        <v>3957.5334599999996</v>
      </c>
      <c r="R71" s="52"/>
    </row>
    <row r="72" spans="2:19" x14ac:dyDescent="0.25">
      <c r="B72" s="51" t="str">
        <f>IF(F72&lt;&gt;"",1+MAX($B$22:B71),"")</f>
        <v/>
      </c>
      <c r="C72" s="55"/>
      <c r="D72" s="10"/>
      <c r="E72" s="25"/>
      <c r="F72" s="41"/>
      <c r="G72" s="19"/>
      <c r="H72" s="19">
        <f t="shared" si="48"/>
        <v>0</v>
      </c>
      <c r="I72" s="19">
        <f t="shared" si="49"/>
        <v>0</v>
      </c>
      <c r="J72" s="17"/>
      <c r="K72" s="12">
        <f t="shared" si="50"/>
        <v>0</v>
      </c>
      <c r="L72" s="12"/>
      <c r="M72" s="19"/>
      <c r="N72" s="19">
        <f t="shared" si="51"/>
        <v>0</v>
      </c>
      <c r="O72" s="19">
        <f t="shared" si="52"/>
        <v>0</v>
      </c>
      <c r="P72" s="19">
        <f t="shared" si="53"/>
        <v>0</v>
      </c>
      <c r="Q72" s="19">
        <f t="shared" si="54"/>
        <v>0</v>
      </c>
      <c r="R72" s="52"/>
    </row>
    <row r="73" spans="2:19" s="14" customFormat="1" ht="12.75" customHeight="1" x14ac:dyDescent="0.25">
      <c r="B73" s="15" t="str">
        <f>IF(F73&lt;&gt;"",1+MAX($B$22:B72),"")</f>
        <v/>
      </c>
      <c r="C73" s="15" t="s">
        <v>43</v>
      </c>
      <c r="D73" s="8" t="s">
        <v>12</v>
      </c>
      <c r="E73" s="145" t="s">
        <v>57</v>
      </c>
      <c r="F73" s="145"/>
      <c r="G73" s="145"/>
      <c r="H73" s="56">
        <f>SUM(I74:I94)</f>
        <v>44637.725000000006</v>
      </c>
      <c r="I73" s="9">
        <f t="shared" si="43"/>
        <v>0</v>
      </c>
      <c r="J73" s="9"/>
      <c r="K73" s="146" t="s">
        <v>58</v>
      </c>
      <c r="L73" s="147"/>
      <c r="M73" s="147"/>
      <c r="N73" s="148"/>
      <c r="O73" s="56">
        <f>SUM(P74:P94)</f>
        <v>16962.735598666666</v>
      </c>
      <c r="P73" s="9">
        <f t="shared" si="46"/>
        <v>0</v>
      </c>
      <c r="Q73" s="50">
        <f>SUM(Q74:Q94)</f>
        <v>61600.460598666672</v>
      </c>
      <c r="R73" s="50">
        <f>(Q73)+(H73*$Q$8)+(O73*$Q$9)+(Q73*$Q$10)+($Q$11*((Q73)+(H73*$Q$8)+(O73*$Q$9)+(Q73*$Q$10)))+(Q73*$Q$12)</f>
        <v>86369.480115147351</v>
      </c>
    </row>
    <row r="74" spans="2:19" x14ac:dyDescent="0.25">
      <c r="B74" s="51" t="str">
        <f>IF(F74&lt;&gt;"",1+MAX($B$22:B73),"")</f>
        <v/>
      </c>
      <c r="C74" s="55"/>
      <c r="D74" s="10"/>
      <c r="E74" s="25"/>
      <c r="F74" s="41"/>
      <c r="G74" s="19"/>
      <c r="H74" s="19">
        <f t="shared" si="15"/>
        <v>0</v>
      </c>
      <c r="I74" s="19">
        <f t="shared" ref="I74:I95" si="63">F74*H74</f>
        <v>0</v>
      </c>
      <c r="J74" s="17"/>
      <c r="K74" s="12">
        <f t="shared" ref="K74" si="64">F74*J74</f>
        <v>0</v>
      </c>
      <c r="L74" s="12"/>
      <c r="M74" s="19"/>
      <c r="N74" s="19">
        <f t="shared" si="17"/>
        <v>0</v>
      </c>
      <c r="O74" s="19">
        <f t="shared" ref="O74" si="65">J74*N74</f>
        <v>0</v>
      </c>
      <c r="P74" s="19">
        <f t="shared" ref="P74:P95" si="66">F74*O74</f>
        <v>0</v>
      </c>
      <c r="Q74" s="19">
        <f t="shared" ref="Q74" si="67">I74+P74</f>
        <v>0</v>
      </c>
      <c r="R74" s="52"/>
      <c r="S74" s="14"/>
    </row>
    <row r="75" spans="2:19" x14ac:dyDescent="0.25">
      <c r="B75" s="70" t="str">
        <f>IF(F75&lt;&gt;"",1+MAX($B$22:B74),"")</f>
        <v/>
      </c>
      <c r="C75" s="71"/>
      <c r="D75" s="72" t="s">
        <v>82</v>
      </c>
      <c r="E75" s="25"/>
      <c r="F75" s="41"/>
      <c r="G75" s="19"/>
      <c r="H75" s="19">
        <f t="shared" ref="H75:H94" si="68">G75*$T$2</f>
        <v>0</v>
      </c>
      <c r="I75" s="19">
        <f t="shared" ref="I75:I94" si="69">F75*H75</f>
        <v>0</v>
      </c>
      <c r="J75" s="17"/>
      <c r="K75" s="12">
        <f t="shared" ref="K75:K94" si="70">F75*J75</f>
        <v>0</v>
      </c>
      <c r="L75" s="12"/>
      <c r="M75" s="19"/>
      <c r="N75" s="19">
        <f t="shared" ref="N75:N94" si="71">M75*$U$2</f>
        <v>0</v>
      </c>
      <c r="O75" s="19">
        <f t="shared" ref="O75:O94" si="72">J75*N75</f>
        <v>0</v>
      </c>
      <c r="P75" s="19">
        <f t="shared" ref="P75:P94" si="73">F75*O75</f>
        <v>0</v>
      </c>
      <c r="Q75" s="19">
        <f t="shared" ref="Q75:Q94" si="74">I75+P75</f>
        <v>0</v>
      </c>
      <c r="R75" s="52"/>
    </row>
    <row r="76" spans="2:19" x14ac:dyDescent="0.25">
      <c r="B76" s="51" t="str">
        <f>IF(F76&lt;&gt;"",1+MAX($B$22:B75),"")</f>
        <v/>
      </c>
      <c r="C76" s="55"/>
      <c r="D76" s="54"/>
      <c r="E76" s="25"/>
      <c r="F76" s="41"/>
      <c r="G76" s="19"/>
      <c r="H76" s="19">
        <f t="shared" si="68"/>
        <v>0</v>
      </c>
      <c r="I76" s="19">
        <f t="shared" si="69"/>
        <v>0</v>
      </c>
      <c r="J76" s="17"/>
      <c r="K76" s="12">
        <f t="shared" si="70"/>
        <v>0</v>
      </c>
      <c r="L76" s="12"/>
      <c r="M76" s="19"/>
      <c r="N76" s="19">
        <f t="shared" si="71"/>
        <v>0</v>
      </c>
      <c r="O76" s="19">
        <f t="shared" si="72"/>
        <v>0</v>
      </c>
      <c r="P76" s="19">
        <f t="shared" si="73"/>
        <v>0</v>
      </c>
      <c r="Q76" s="19">
        <f t="shared" si="74"/>
        <v>0</v>
      </c>
      <c r="R76" s="52"/>
    </row>
    <row r="77" spans="2:19" x14ac:dyDescent="0.25">
      <c r="B77" s="51" t="str">
        <f>IF(F77&lt;&gt;"",1+MAX($B$22:B76),"")</f>
        <v/>
      </c>
      <c r="C77" s="55"/>
      <c r="D77" s="54" t="s">
        <v>83</v>
      </c>
      <c r="E77" s="25"/>
      <c r="F77" s="41"/>
      <c r="G77" s="19"/>
      <c r="H77" s="19">
        <f t="shared" si="68"/>
        <v>0</v>
      </c>
      <c r="I77" s="19">
        <f t="shared" si="69"/>
        <v>0</v>
      </c>
      <c r="J77" s="17"/>
      <c r="K77" s="12">
        <f t="shared" si="70"/>
        <v>0</v>
      </c>
      <c r="L77" s="12"/>
      <c r="M77" s="19"/>
      <c r="N77" s="19">
        <f t="shared" si="71"/>
        <v>0</v>
      </c>
      <c r="O77" s="19">
        <f t="shared" si="72"/>
        <v>0</v>
      </c>
      <c r="P77" s="19">
        <f t="shared" si="73"/>
        <v>0</v>
      </c>
      <c r="Q77" s="19">
        <f t="shared" si="74"/>
        <v>0</v>
      </c>
      <c r="R77" s="52"/>
    </row>
    <row r="78" spans="2:19" x14ac:dyDescent="0.25">
      <c r="B78" s="51">
        <f>IF(F78&lt;&gt;"",1+MAX($B$22:B77),"")</f>
        <v>26</v>
      </c>
      <c r="C78" s="126" t="s">
        <v>263</v>
      </c>
      <c r="D78" s="10" t="s">
        <v>164</v>
      </c>
      <c r="E78" s="25" t="s">
        <v>81</v>
      </c>
      <c r="F78" s="25">
        <v>1</v>
      </c>
      <c r="G78" s="19">
        <v>1770.0000000000002</v>
      </c>
      <c r="H78" s="19">
        <f>G78*$T$2</f>
        <v>1947.0000000000005</v>
      </c>
      <c r="I78" s="19">
        <f t="shared" si="69"/>
        <v>1947.0000000000005</v>
      </c>
      <c r="J78" s="17">
        <v>14.488</v>
      </c>
      <c r="K78" s="12">
        <f t="shared" si="70"/>
        <v>14.488</v>
      </c>
      <c r="L78" s="92" t="s">
        <v>283</v>
      </c>
      <c r="M78" s="93">
        <v>53.15</v>
      </c>
      <c r="N78" s="19">
        <f t="shared" si="71"/>
        <v>74.41</v>
      </c>
      <c r="O78" s="19">
        <f t="shared" si="72"/>
        <v>1078.0520799999999</v>
      </c>
      <c r="P78" s="19">
        <f t="shared" si="73"/>
        <v>1078.0520799999999</v>
      </c>
      <c r="Q78" s="19">
        <f t="shared" si="74"/>
        <v>3025.0520800000004</v>
      </c>
      <c r="R78" s="52"/>
    </row>
    <row r="79" spans="2:19" ht="27.6" x14ac:dyDescent="0.25">
      <c r="B79" s="51">
        <f>IF(F79&lt;&gt;"",1+MAX($B$22:B78),"")</f>
        <v>27</v>
      </c>
      <c r="C79" s="127"/>
      <c r="D79" s="10" t="s">
        <v>165</v>
      </c>
      <c r="E79" s="25" t="s">
        <v>81</v>
      </c>
      <c r="F79" s="25">
        <f>1+1+1+1+1+1+1+1</f>
        <v>8</v>
      </c>
      <c r="G79" s="19">
        <v>885.00000000000011</v>
      </c>
      <c r="H79" s="19">
        <f>G79*$T$2</f>
        <v>973.50000000000023</v>
      </c>
      <c r="I79" s="19">
        <f t="shared" si="69"/>
        <v>7788.0000000000018</v>
      </c>
      <c r="J79" s="17">
        <v>7.2439999999999998</v>
      </c>
      <c r="K79" s="12">
        <f t="shared" si="70"/>
        <v>57.951999999999998</v>
      </c>
      <c r="L79" s="92" t="s">
        <v>283</v>
      </c>
      <c r="M79" s="93">
        <v>53.15</v>
      </c>
      <c r="N79" s="19">
        <f t="shared" si="71"/>
        <v>74.41</v>
      </c>
      <c r="O79" s="19">
        <f t="shared" si="72"/>
        <v>539.02603999999997</v>
      </c>
      <c r="P79" s="19">
        <f t="shared" si="73"/>
        <v>4312.2083199999997</v>
      </c>
      <c r="Q79" s="19">
        <f t="shared" si="74"/>
        <v>12100.208320000002</v>
      </c>
      <c r="R79" s="52"/>
    </row>
    <row r="80" spans="2:19" x14ac:dyDescent="0.25">
      <c r="B80" s="51">
        <f>IF(F80&lt;&gt;"",1+MAX($B$22:B79),"")</f>
        <v>28</v>
      </c>
      <c r="C80" s="127"/>
      <c r="D80" s="10" t="s">
        <v>166</v>
      </c>
      <c r="E80" s="25" t="s">
        <v>81</v>
      </c>
      <c r="F80" s="25">
        <v>1</v>
      </c>
      <c r="G80" s="19">
        <v>740</v>
      </c>
      <c r="H80" s="19">
        <f>G80*$T$2</f>
        <v>814.00000000000011</v>
      </c>
      <c r="I80" s="19">
        <f t="shared" si="69"/>
        <v>814.00000000000011</v>
      </c>
      <c r="J80" s="17">
        <v>6.0366666666666671</v>
      </c>
      <c r="K80" s="12">
        <f t="shared" si="70"/>
        <v>6.0366666666666671</v>
      </c>
      <c r="L80" s="92" t="s">
        <v>283</v>
      </c>
      <c r="M80" s="93">
        <v>53.15</v>
      </c>
      <c r="N80" s="19">
        <f t="shared" si="71"/>
        <v>74.41</v>
      </c>
      <c r="O80" s="19">
        <f t="shared" si="72"/>
        <v>449.1883666666667</v>
      </c>
      <c r="P80" s="19">
        <f t="shared" si="73"/>
        <v>449.1883666666667</v>
      </c>
      <c r="Q80" s="19">
        <f t="shared" si="74"/>
        <v>1263.1883666666668</v>
      </c>
      <c r="R80" s="52"/>
    </row>
    <row r="81" spans="2:19" x14ac:dyDescent="0.25">
      <c r="B81" s="51" t="str">
        <f>IF(F81&lt;&gt;"",1+MAX($B$22:B80),"")</f>
        <v/>
      </c>
      <c r="C81" s="127"/>
      <c r="D81" s="10"/>
      <c r="E81" s="25"/>
      <c r="F81" s="41"/>
      <c r="G81" s="19"/>
      <c r="H81" s="19">
        <f t="shared" si="68"/>
        <v>0</v>
      </c>
      <c r="I81" s="19">
        <f t="shared" si="69"/>
        <v>0</v>
      </c>
      <c r="J81" s="17"/>
      <c r="K81" s="12">
        <f t="shared" si="70"/>
        <v>0</v>
      </c>
      <c r="L81" s="12"/>
      <c r="M81" s="19"/>
      <c r="N81" s="19">
        <f t="shared" si="71"/>
        <v>0</v>
      </c>
      <c r="O81" s="19">
        <f t="shared" si="72"/>
        <v>0</v>
      </c>
      <c r="P81" s="19">
        <f t="shared" si="73"/>
        <v>0</v>
      </c>
      <c r="Q81" s="19">
        <f t="shared" si="74"/>
        <v>0</v>
      </c>
      <c r="R81" s="52"/>
    </row>
    <row r="82" spans="2:19" x14ac:dyDescent="0.25">
      <c r="B82" s="51" t="str">
        <f>IF(F82&lt;&gt;"",1+MAX($B$22:B81),"")</f>
        <v/>
      </c>
      <c r="C82" s="127"/>
      <c r="D82" s="54" t="s">
        <v>167</v>
      </c>
      <c r="E82" s="25"/>
      <c r="F82" s="41"/>
      <c r="G82" s="19"/>
      <c r="H82" s="19">
        <f t="shared" si="68"/>
        <v>0</v>
      </c>
      <c r="I82" s="19">
        <f t="shared" si="69"/>
        <v>0</v>
      </c>
      <c r="J82" s="17"/>
      <c r="K82" s="12">
        <f t="shared" si="70"/>
        <v>0</v>
      </c>
      <c r="L82" s="12"/>
      <c r="M82" s="19"/>
      <c r="N82" s="19">
        <f t="shared" si="71"/>
        <v>0</v>
      </c>
      <c r="O82" s="19">
        <f t="shared" si="72"/>
        <v>0</v>
      </c>
      <c r="P82" s="19">
        <f t="shared" si="73"/>
        <v>0</v>
      </c>
      <c r="Q82" s="19">
        <f t="shared" si="74"/>
        <v>0</v>
      </c>
      <c r="R82" s="52"/>
    </row>
    <row r="83" spans="2:19" x14ac:dyDescent="0.25">
      <c r="B83" s="51">
        <f>IF(F83&lt;&gt;"",1+MAX($B$22:B82),"")</f>
        <v>29</v>
      </c>
      <c r="C83" s="128"/>
      <c r="D83" s="10" t="s">
        <v>168</v>
      </c>
      <c r="E83" s="25" t="s">
        <v>81</v>
      </c>
      <c r="F83" s="25">
        <v>1</v>
      </c>
      <c r="G83" s="19">
        <v>710</v>
      </c>
      <c r="H83" s="19">
        <f>G83*$T$2</f>
        <v>781.00000000000011</v>
      </c>
      <c r="I83" s="19">
        <f t="shared" si="69"/>
        <v>781.00000000000011</v>
      </c>
      <c r="J83" s="17">
        <v>5.7952000000000004</v>
      </c>
      <c r="K83" s="12">
        <f t="shared" si="70"/>
        <v>5.7952000000000004</v>
      </c>
      <c r="L83" s="92" t="s">
        <v>283</v>
      </c>
      <c r="M83" s="93">
        <v>53.15</v>
      </c>
      <c r="N83" s="19">
        <f t="shared" si="71"/>
        <v>74.41</v>
      </c>
      <c r="O83" s="19">
        <f t="shared" si="72"/>
        <v>431.22083200000003</v>
      </c>
      <c r="P83" s="19">
        <f t="shared" si="73"/>
        <v>431.22083200000003</v>
      </c>
      <c r="Q83" s="19">
        <f t="shared" si="74"/>
        <v>1212.2208320000002</v>
      </c>
      <c r="R83" s="52"/>
    </row>
    <row r="84" spans="2:19" x14ac:dyDescent="0.25">
      <c r="B84" s="51" t="str">
        <f>IF(F84&lt;&gt;"",1+MAX($B$22:B83),"")</f>
        <v/>
      </c>
      <c r="C84" s="55"/>
      <c r="D84" s="10"/>
      <c r="E84" s="25"/>
      <c r="F84" s="41"/>
      <c r="G84" s="19"/>
      <c r="H84" s="19">
        <f t="shared" si="68"/>
        <v>0</v>
      </c>
      <c r="I84" s="19">
        <f t="shared" si="69"/>
        <v>0</v>
      </c>
      <c r="J84" s="17"/>
      <c r="K84" s="12">
        <f t="shared" si="70"/>
        <v>0</v>
      </c>
      <c r="L84" s="12"/>
      <c r="M84" s="19"/>
      <c r="N84" s="19">
        <f t="shared" si="71"/>
        <v>0</v>
      </c>
      <c r="O84" s="19">
        <f t="shared" si="72"/>
        <v>0</v>
      </c>
      <c r="P84" s="19">
        <f t="shared" si="73"/>
        <v>0</v>
      </c>
      <c r="Q84" s="19">
        <f t="shared" si="74"/>
        <v>0</v>
      </c>
      <c r="R84" s="52"/>
    </row>
    <row r="85" spans="2:19" x14ac:dyDescent="0.25">
      <c r="B85" s="70" t="str">
        <f>IF(F85&lt;&gt;"",1+MAX($B$22:B84),"")</f>
        <v/>
      </c>
      <c r="C85" s="71"/>
      <c r="D85" s="72" t="s">
        <v>84</v>
      </c>
      <c r="E85" s="25"/>
      <c r="F85" s="41"/>
      <c r="G85" s="19"/>
      <c r="H85" s="19">
        <f t="shared" si="68"/>
        <v>0</v>
      </c>
      <c r="I85" s="19">
        <f t="shared" si="69"/>
        <v>0</v>
      </c>
      <c r="J85" s="17"/>
      <c r="K85" s="12">
        <f t="shared" si="70"/>
        <v>0</v>
      </c>
      <c r="L85" s="12"/>
      <c r="M85" s="19"/>
      <c r="N85" s="19">
        <f t="shared" si="71"/>
        <v>0</v>
      </c>
      <c r="O85" s="19">
        <f t="shared" si="72"/>
        <v>0</v>
      </c>
      <c r="P85" s="19">
        <f t="shared" si="73"/>
        <v>0</v>
      </c>
      <c r="Q85" s="19">
        <f t="shared" si="74"/>
        <v>0</v>
      </c>
      <c r="R85" s="52"/>
    </row>
    <row r="86" spans="2:19" ht="179.4" x14ac:dyDescent="0.25">
      <c r="B86" s="51">
        <f>IF(F86&lt;&gt;"",1+MAX($B$22:B85),"")</f>
        <v>30</v>
      </c>
      <c r="C86" s="126" t="s">
        <v>263</v>
      </c>
      <c r="D86" s="10" t="s">
        <v>264</v>
      </c>
      <c r="E86" s="25" t="s">
        <v>81</v>
      </c>
      <c r="F86" s="41">
        <v>8</v>
      </c>
      <c r="G86" s="19">
        <f>13.5*3+40+220+10+26+49+142+50</f>
        <v>577.5</v>
      </c>
      <c r="H86" s="19">
        <f>G86*$T$2</f>
        <v>635.25</v>
      </c>
      <c r="I86" s="19">
        <f t="shared" ref="I86:I87" si="75">F86*H86</f>
        <v>5082</v>
      </c>
      <c r="J86" s="17">
        <v>1.95</v>
      </c>
      <c r="K86" s="12">
        <f t="shared" ref="K86:K87" si="76">F86*J86</f>
        <v>15.6</v>
      </c>
      <c r="L86" s="92" t="s">
        <v>283</v>
      </c>
      <c r="M86" s="93">
        <v>53.15</v>
      </c>
      <c r="N86" s="19">
        <f t="shared" si="71"/>
        <v>74.41</v>
      </c>
      <c r="O86" s="19">
        <f t="shared" si="72"/>
        <v>145.09949999999998</v>
      </c>
      <c r="P86" s="19">
        <f t="shared" si="73"/>
        <v>1160.7959999999998</v>
      </c>
      <c r="Q86" s="19">
        <f t="shared" si="74"/>
        <v>6242.7960000000003</v>
      </c>
      <c r="R86" s="52"/>
    </row>
    <row r="87" spans="2:19" x14ac:dyDescent="0.25">
      <c r="B87" s="51">
        <f>IF(F87&lt;&gt;"",1+MAX($B$22:B86),"")</f>
        <v>31</v>
      </c>
      <c r="C87" s="128"/>
      <c r="D87" s="10" t="s">
        <v>85</v>
      </c>
      <c r="E87" s="25" t="s">
        <v>81</v>
      </c>
      <c r="F87" s="41">
        <v>2</v>
      </c>
      <c r="G87" s="19">
        <v>340</v>
      </c>
      <c r="H87" s="19">
        <f>G87*$T$2</f>
        <v>374.00000000000006</v>
      </c>
      <c r="I87" s="19">
        <f t="shared" si="75"/>
        <v>748.00000000000011</v>
      </c>
      <c r="J87" s="17">
        <v>1.85</v>
      </c>
      <c r="K87" s="12">
        <f t="shared" si="76"/>
        <v>3.7</v>
      </c>
      <c r="L87" s="92" t="s">
        <v>283</v>
      </c>
      <c r="M87" s="93">
        <v>53.15</v>
      </c>
      <c r="N87" s="19">
        <f t="shared" si="71"/>
        <v>74.41</v>
      </c>
      <c r="O87" s="19">
        <f t="shared" si="72"/>
        <v>137.6585</v>
      </c>
      <c r="P87" s="19">
        <f t="shared" si="73"/>
        <v>275.31700000000001</v>
      </c>
      <c r="Q87" s="19">
        <f t="shared" si="74"/>
        <v>1023.3170000000001</v>
      </c>
      <c r="R87" s="52"/>
    </row>
    <row r="88" spans="2:19" x14ac:dyDescent="0.25">
      <c r="B88" s="51" t="str">
        <f>IF(F88&lt;&gt;"",1+MAX($B$22:B87),"")</f>
        <v/>
      </c>
      <c r="C88" s="55"/>
      <c r="D88" s="10"/>
      <c r="E88" s="25"/>
      <c r="F88" s="41"/>
      <c r="G88" s="19"/>
      <c r="H88" s="19">
        <f t="shared" si="68"/>
        <v>0</v>
      </c>
      <c r="I88" s="19">
        <f t="shared" si="69"/>
        <v>0</v>
      </c>
      <c r="J88" s="17"/>
      <c r="K88" s="12">
        <f t="shared" si="70"/>
        <v>0</v>
      </c>
      <c r="L88" s="12"/>
      <c r="M88" s="19"/>
      <c r="N88" s="19">
        <f t="shared" si="71"/>
        <v>0</v>
      </c>
      <c r="O88" s="19">
        <f t="shared" si="72"/>
        <v>0</v>
      </c>
      <c r="P88" s="19">
        <f t="shared" si="73"/>
        <v>0</v>
      </c>
      <c r="Q88" s="19">
        <f t="shared" si="74"/>
        <v>0</v>
      </c>
      <c r="R88" s="52"/>
    </row>
    <row r="89" spans="2:19" x14ac:dyDescent="0.25">
      <c r="B89" s="70" t="str">
        <f>IF(F89&lt;&gt;"",1+MAX($B$22:B88),"")</f>
        <v/>
      </c>
      <c r="C89" s="71"/>
      <c r="D89" s="72" t="s">
        <v>86</v>
      </c>
      <c r="E89" s="25"/>
      <c r="F89" s="41"/>
      <c r="G89" s="19"/>
      <c r="H89" s="19">
        <f t="shared" si="68"/>
        <v>0</v>
      </c>
      <c r="I89" s="19">
        <f t="shared" si="69"/>
        <v>0</v>
      </c>
      <c r="J89" s="17"/>
      <c r="K89" s="12">
        <f t="shared" si="70"/>
        <v>0</v>
      </c>
      <c r="L89" s="12"/>
      <c r="M89" s="19"/>
      <c r="N89" s="19">
        <f t="shared" si="71"/>
        <v>0</v>
      </c>
      <c r="O89" s="19">
        <f t="shared" si="72"/>
        <v>0</v>
      </c>
      <c r="P89" s="19">
        <f t="shared" si="73"/>
        <v>0</v>
      </c>
      <c r="Q89" s="19">
        <f t="shared" si="74"/>
        <v>0</v>
      </c>
      <c r="R89" s="52"/>
    </row>
    <row r="90" spans="2:19" ht="27.6" x14ac:dyDescent="0.25">
      <c r="B90" s="51">
        <f>IF(F90&lt;&gt;"",1+MAX($B$22:B89),"")</f>
        <v>32</v>
      </c>
      <c r="C90" s="55" t="s">
        <v>263</v>
      </c>
      <c r="D90" s="10" t="s">
        <v>271</v>
      </c>
      <c r="E90" s="25" t="s">
        <v>81</v>
      </c>
      <c r="F90" s="25">
        <v>2</v>
      </c>
      <c r="G90" s="19">
        <v>885</v>
      </c>
      <c r="H90" s="19">
        <f>G90*$T$2</f>
        <v>973.50000000000011</v>
      </c>
      <c r="I90" s="19">
        <f t="shared" si="69"/>
        <v>1947.0000000000002</v>
      </c>
      <c r="J90" s="17">
        <v>7.9</v>
      </c>
      <c r="K90" s="12">
        <f t="shared" si="70"/>
        <v>15.8</v>
      </c>
      <c r="L90" s="92" t="s">
        <v>286</v>
      </c>
      <c r="M90" s="93">
        <v>57.65</v>
      </c>
      <c r="N90" s="19">
        <f t="shared" si="71"/>
        <v>80.709999999999994</v>
      </c>
      <c r="O90" s="19">
        <f t="shared" si="72"/>
        <v>637.60899999999992</v>
      </c>
      <c r="P90" s="19">
        <f t="shared" si="73"/>
        <v>1275.2179999999998</v>
      </c>
      <c r="Q90" s="19">
        <f t="shared" si="74"/>
        <v>3222.2179999999998</v>
      </c>
      <c r="R90" s="52"/>
    </row>
    <row r="91" spans="2:19" x14ac:dyDescent="0.25">
      <c r="B91" s="51" t="str">
        <f>IF(F91&lt;&gt;"",1+MAX($B$22:B90),"")</f>
        <v/>
      </c>
      <c r="C91" s="55"/>
      <c r="D91" s="10"/>
      <c r="E91" s="25"/>
      <c r="F91" s="41"/>
      <c r="G91" s="19"/>
      <c r="H91" s="19">
        <f t="shared" si="68"/>
        <v>0</v>
      </c>
      <c r="I91" s="19">
        <f t="shared" si="69"/>
        <v>0</v>
      </c>
      <c r="J91" s="17"/>
      <c r="K91" s="12">
        <f t="shared" si="70"/>
        <v>0</v>
      </c>
      <c r="L91" s="12"/>
      <c r="M91" s="19"/>
      <c r="N91" s="19">
        <f t="shared" si="71"/>
        <v>0</v>
      </c>
      <c r="O91" s="19">
        <f t="shared" si="72"/>
        <v>0</v>
      </c>
      <c r="P91" s="19">
        <f t="shared" si="73"/>
        <v>0</v>
      </c>
      <c r="Q91" s="19">
        <f t="shared" si="74"/>
        <v>0</v>
      </c>
      <c r="R91" s="52"/>
    </row>
    <row r="92" spans="2:19" x14ac:dyDescent="0.25">
      <c r="B92" s="70" t="str">
        <f>IF(F92&lt;&gt;"",1+MAX($B$22:B91),"")</f>
        <v/>
      </c>
      <c r="C92" s="71"/>
      <c r="D92" s="72" t="s">
        <v>171</v>
      </c>
      <c r="E92" s="25"/>
      <c r="F92" s="41"/>
      <c r="G92" s="19"/>
      <c r="H92" s="19">
        <f t="shared" si="68"/>
        <v>0</v>
      </c>
      <c r="I92" s="19">
        <f t="shared" si="69"/>
        <v>0</v>
      </c>
      <c r="J92" s="17"/>
      <c r="K92" s="12">
        <f t="shared" si="70"/>
        <v>0</v>
      </c>
      <c r="L92" s="12"/>
      <c r="M92" s="19"/>
      <c r="N92" s="19">
        <f t="shared" si="71"/>
        <v>0</v>
      </c>
      <c r="O92" s="19">
        <f t="shared" si="72"/>
        <v>0</v>
      </c>
      <c r="P92" s="19">
        <f t="shared" si="73"/>
        <v>0</v>
      </c>
      <c r="Q92" s="19">
        <f t="shared" si="74"/>
        <v>0</v>
      </c>
      <c r="R92" s="52"/>
    </row>
    <row r="93" spans="2:19" x14ac:dyDescent="0.25">
      <c r="B93" s="51">
        <f>IF(F93&lt;&gt;"",1+MAX($B$22:B92),"")</f>
        <v>33</v>
      </c>
      <c r="C93" s="55" t="s">
        <v>263</v>
      </c>
      <c r="D93" s="10" t="s">
        <v>172</v>
      </c>
      <c r="E93" s="25" t="s">
        <v>69</v>
      </c>
      <c r="F93" s="41">
        <f>10*26.3</f>
        <v>263</v>
      </c>
      <c r="G93" s="19">
        <v>88.25</v>
      </c>
      <c r="H93" s="19">
        <f>G93*$T$2</f>
        <v>97.075000000000003</v>
      </c>
      <c r="I93" s="19">
        <f t="shared" si="69"/>
        <v>25530.725000000002</v>
      </c>
      <c r="J93" s="17">
        <v>0.42499999999999999</v>
      </c>
      <c r="K93" s="12">
        <f t="shared" si="70"/>
        <v>111.77499999999999</v>
      </c>
      <c r="L93" s="92" t="s">
        <v>282</v>
      </c>
      <c r="M93" s="93">
        <v>51</v>
      </c>
      <c r="N93" s="19">
        <f t="shared" si="71"/>
        <v>71.399999999999991</v>
      </c>
      <c r="O93" s="19">
        <f t="shared" si="72"/>
        <v>30.344999999999995</v>
      </c>
      <c r="P93" s="19">
        <f t="shared" si="73"/>
        <v>7980.7349999999988</v>
      </c>
      <c r="Q93" s="19">
        <f t="shared" si="74"/>
        <v>33511.46</v>
      </c>
      <c r="R93" s="52"/>
    </row>
    <row r="94" spans="2:19" x14ac:dyDescent="0.25">
      <c r="B94" s="51" t="str">
        <f>IF(F94&lt;&gt;"",1+MAX($B$22:B93),"")</f>
        <v/>
      </c>
      <c r="C94" s="55"/>
      <c r="D94" s="10"/>
      <c r="E94" s="25"/>
      <c r="F94" s="41"/>
      <c r="G94" s="19"/>
      <c r="H94" s="19">
        <f t="shared" si="68"/>
        <v>0</v>
      </c>
      <c r="I94" s="19">
        <f t="shared" si="69"/>
        <v>0</v>
      </c>
      <c r="J94" s="17"/>
      <c r="K94" s="12">
        <f t="shared" si="70"/>
        <v>0</v>
      </c>
      <c r="L94" s="12"/>
      <c r="M94" s="19"/>
      <c r="N94" s="19">
        <f t="shared" si="71"/>
        <v>0</v>
      </c>
      <c r="O94" s="19">
        <f t="shared" si="72"/>
        <v>0</v>
      </c>
      <c r="P94" s="19">
        <f t="shared" si="73"/>
        <v>0</v>
      </c>
      <c r="Q94" s="19">
        <f t="shared" si="74"/>
        <v>0</v>
      </c>
      <c r="R94" s="52"/>
      <c r="S94" s="14"/>
    </row>
    <row r="95" spans="2:19" s="14" customFormat="1" ht="12.75" customHeight="1" x14ac:dyDescent="0.25">
      <c r="B95" s="15" t="str">
        <f>IF(F95&lt;&gt;"",1+MAX($B$22:B94),"")</f>
        <v/>
      </c>
      <c r="C95" s="15" t="s">
        <v>44</v>
      </c>
      <c r="D95" s="8" t="s">
        <v>13</v>
      </c>
      <c r="E95" s="145" t="s">
        <v>57</v>
      </c>
      <c r="F95" s="145"/>
      <c r="G95" s="145"/>
      <c r="H95" s="56">
        <f>SUM(I96:I168)</f>
        <v>58891.317320000009</v>
      </c>
      <c r="I95" s="9">
        <f t="shared" si="63"/>
        <v>0</v>
      </c>
      <c r="J95" s="9"/>
      <c r="K95" s="146" t="s">
        <v>58</v>
      </c>
      <c r="L95" s="147"/>
      <c r="M95" s="147"/>
      <c r="N95" s="148"/>
      <c r="O95" s="56">
        <f>SUM(P96:P168)</f>
        <v>86152.760649899996</v>
      </c>
      <c r="P95" s="9">
        <f t="shared" si="66"/>
        <v>0</v>
      </c>
      <c r="Q95" s="50">
        <f>SUM(Q96:Q168)</f>
        <v>145044.07796989998</v>
      </c>
      <c r="R95" s="50">
        <f>(Q95)+(H95*$Q$8)+(O95*$Q$9)+(Q95*$Q$10)+($Q$11*((Q95)+(H95*$Q$8)+(O95*$Q$9)+(Q95*$Q$10)))+(Q95*$Q$12)</f>
        <v>204953.56912148959</v>
      </c>
    </row>
    <row r="96" spans="2:19" x14ac:dyDescent="0.25">
      <c r="B96" s="51" t="str">
        <f>IF(F96&lt;&gt;"",1+MAX($B$22:B95),"")</f>
        <v/>
      </c>
      <c r="C96" s="55"/>
      <c r="D96" s="10"/>
      <c r="E96" s="25"/>
      <c r="F96" s="41"/>
      <c r="G96" s="19"/>
      <c r="H96" s="19">
        <f t="shared" ref="H96" si="77">G96*$T$2</f>
        <v>0</v>
      </c>
      <c r="I96" s="19">
        <f t="shared" ref="I96:I169" si="78">F96*H96</f>
        <v>0</v>
      </c>
      <c r="J96" s="17"/>
      <c r="K96" s="12">
        <f t="shared" ref="K96" si="79">F96*J96</f>
        <v>0</v>
      </c>
      <c r="L96" s="12"/>
      <c r="M96" s="19"/>
      <c r="N96" s="19">
        <f t="shared" ref="N96" si="80">M96*$U$2</f>
        <v>0</v>
      </c>
      <c r="O96" s="19">
        <f t="shared" ref="O96" si="81">J96*N96</f>
        <v>0</v>
      </c>
      <c r="P96" s="19">
        <f t="shared" ref="P96:P169" si="82">F96*O96</f>
        <v>0</v>
      </c>
      <c r="Q96" s="19">
        <f t="shared" ref="Q96" si="83">I96+P96</f>
        <v>0</v>
      </c>
      <c r="R96" s="52"/>
      <c r="S96" s="14"/>
    </row>
    <row r="97" spans="2:18" x14ac:dyDescent="0.25">
      <c r="B97" s="70" t="str">
        <f>IF(F97&lt;&gt;"",1+MAX($B$22:B96),"")</f>
        <v/>
      </c>
      <c r="C97" s="71"/>
      <c r="D97" s="72" t="s">
        <v>87</v>
      </c>
      <c r="E97" s="25"/>
      <c r="F97" s="41"/>
      <c r="G97" s="19"/>
      <c r="H97" s="19">
        <f t="shared" ref="H97:H165" si="84">G97*$T$2</f>
        <v>0</v>
      </c>
      <c r="I97" s="19">
        <f t="shared" ref="I97:I165" si="85">F97*H97</f>
        <v>0</v>
      </c>
      <c r="J97" s="17"/>
      <c r="K97" s="12">
        <f t="shared" ref="K97:K165" si="86">F97*J97</f>
        <v>0</v>
      </c>
      <c r="L97" s="12"/>
      <c r="M97" s="19"/>
      <c r="N97" s="19">
        <f t="shared" ref="N97:N165" si="87">M97*$U$2</f>
        <v>0</v>
      </c>
      <c r="O97" s="19">
        <f t="shared" ref="O97:O165" si="88">J97*N97</f>
        <v>0</v>
      </c>
      <c r="P97" s="19">
        <f t="shared" ref="P97:P165" si="89">F97*O97</f>
        <v>0</v>
      </c>
      <c r="Q97" s="19">
        <f t="shared" ref="Q97:Q165" si="90">I97+P97</f>
        <v>0</v>
      </c>
      <c r="R97" s="52"/>
    </row>
    <row r="98" spans="2:18" x14ac:dyDescent="0.25">
      <c r="B98" s="51">
        <f>IF(F98&lt;&gt;"",1+MAX($B$22:B97),"")</f>
        <v>34</v>
      </c>
      <c r="C98" s="126" t="s">
        <v>263</v>
      </c>
      <c r="D98" s="10" t="s">
        <v>260</v>
      </c>
      <c r="E98" s="25" t="s">
        <v>69</v>
      </c>
      <c r="F98" s="41">
        <f>3278.18+1239</f>
        <v>4517.18</v>
      </c>
      <c r="G98" s="19">
        <v>6.5</v>
      </c>
      <c r="H98" s="19">
        <f t="shared" si="84"/>
        <v>7.15</v>
      </c>
      <c r="I98" s="19">
        <f t="shared" si="85"/>
        <v>32297.837000000003</v>
      </c>
      <c r="J98" s="17">
        <v>6.5000000000000002E-2</v>
      </c>
      <c r="K98" s="12">
        <f t="shared" si="86"/>
        <v>293.61670000000004</v>
      </c>
      <c r="L98" s="92" t="s">
        <v>284</v>
      </c>
      <c r="M98" s="93">
        <v>53.15</v>
      </c>
      <c r="N98" s="19">
        <f t="shared" si="87"/>
        <v>74.41</v>
      </c>
      <c r="O98" s="19">
        <f t="shared" si="88"/>
        <v>4.8366499999999997</v>
      </c>
      <c r="P98" s="19">
        <f t="shared" si="89"/>
        <v>21848.018647000001</v>
      </c>
      <c r="Q98" s="19">
        <f t="shared" si="90"/>
        <v>54145.855647000004</v>
      </c>
      <c r="R98" s="52"/>
    </row>
    <row r="99" spans="2:18" x14ac:dyDescent="0.25">
      <c r="B99" s="51">
        <f>IF(F99&lt;&gt;"",1+MAX($B$22:B98),"")</f>
        <v>35</v>
      </c>
      <c r="C99" s="127"/>
      <c r="D99" s="10" t="s">
        <v>161</v>
      </c>
      <c r="E99" s="25" t="s">
        <v>69</v>
      </c>
      <c r="F99" s="41">
        <v>91.13</v>
      </c>
      <c r="G99" s="19">
        <v>8.65</v>
      </c>
      <c r="H99" s="19">
        <f t="shared" si="84"/>
        <v>9.5150000000000006</v>
      </c>
      <c r="I99" s="19">
        <f t="shared" si="85"/>
        <v>867.10194999999999</v>
      </c>
      <c r="J99" s="17">
        <v>0.114</v>
      </c>
      <c r="K99" s="12">
        <f t="shared" si="86"/>
        <v>10.388819999999999</v>
      </c>
      <c r="L99" s="92" t="s">
        <v>287</v>
      </c>
      <c r="M99" s="93">
        <v>49.5</v>
      </c>
      <c r="N99" s="19">
        <f t="shared" si="87"/>
        <v>69.3</v>
      </c>
      <c r="O99" s="19">
        <f t="shared" si="88"/>
        <v>7.9001999999999999</v>
      </c>
      <c r="P99" s="19">
        <f t="shared" si="89"/>
        <v>719.94522599999993</v>
      </c>
      <c r="Q99" s="19">
        <f t="shared" si="90"/>
        <v>1587.047176</v>
      </c>
      <c r="R99" s="52"/>
    </row>
    <row r="100" spans="2:18" x14ac:dyDescent="0.25">
      <c r="B100" s="51" t="str">
        <f>IF(F100&lt;&gt;"",1+MAX($B$22:B99),"")</f>
        <v/>
      </c>
      <c r="C100" s="127"/>
      <c r="D100" s="54"/>
      <c r="E100" s="25"/>
      <c r="F100" s="41"/>
      <c r="G100" s="19"/>
      <c r="H100" s="19">
        <f t="shared" si="84"/>
        <v>0</v>
      </c>
      <c r="I100" s="19">
        <f t="shared" si="85"/>
        <v>0</v>
      </c>
      <c r="J100" s="17"/>
      <c r="K100" s="12">
        <f t="shared" si="86"/>
        <v>0</v>
      </c>
      <c r="L100" s="12"/>
      <c r="M100" s="19"/>
      <c r="N100" s="19">
        <f t="shared" si="87"/>
        <v>0</v>
      </c>
      <c r="O100" s="19">
        <f t="shared" si="88"/>
        <v>0</v>
      </c>
      <c r="P100" s="19">
        <f t="shared" si="89"/>
        <v>0</v>
      </c>
      <c r="Q100" s="19">
        <f t="shared" si="90"/>
        <v>0</v>
      </c>
      <c r="R100" s="52"/>
    </row>
    <row r="101" spans="2:18" x14ac:dyDescent="0.25">
      <c r="B101" s="51" t="str">
        <f>IF(F101&lt;&gt;"",1+MAX($B$22:B100),"")</f>
        <v/>
      </c>
      <c r="C101" s="127"/>
      <c r="D101" s="54" t="s">
        <v>88</v>
      </c>
      <c r="E101" s="25"/>
      <c r="F101" s="41"/>
      <c r="G101" s="19"/>
      <c r="H101" s="19">
        <f t="shared" si="84"/>
        <v>0</v>
      </c>
      <c r="I101" s="19">
        <f t="shared" si="85"/>
        <v>0</v>
      </c>
      <c r="J101" s="17"/>
      <c r="K101" s="12">
        <f t="shared" si="86"/>
        <v>0</v>
      </c>
      <c r="L101" s="12"/>
      <c r="M101" s="19"/>
      <c r="N101" s="19">
        <f t="shared" si="87"/>
        <v>0</v>
      </c>
      <c r="O101" s="19">
        <f t="shared" si="88"/>
        <v>0</v>
      </c>
      <c r="P101" s="19">
        <f t="shared" si="89"/>
        <v>0</v>
      </c>
      <c r="Q101" s="19">
        <f t="shared" si="90"/>
        <v>0</v>
      </c>
      <c r="R101" s="52"/>
    </row>
    <row r="102" spans="2:18" x14ac:dyDescent="0.25">
      <c r="B102" s="51">
        <f>IF(F102&lt;&gt;"",1+MAX($B$22:B101),"")</f>
        <v>36</v>
      </c>
      <c r="C102" s="127"/>
      <c r="D102" s="10" t="s">
        <v>162</v>
      </c>
      <c r="E102" s="25" t="s">
        <v>70</v>
      </c>
      <c r="F102" s="41">
        <v>47.87</v>
      </c>
      <c r="G102" s="19">
        <v>2.75</v>
      </c>
      <c r="H102" s="19">
        <f t="shared" si="84"/>
        <v>3.0250000000000004</v>
      </c>
      <c r="I102" s="19">
        <f t="shared" si="85"/>
        <v>144.80675000000002</v>
      </c>
      <c r="J102" s="17">
        <v>3.5000000000000003E-2</v>
      </c>
      <c r="K102" s="12">
        <f t="shared" si="86"/>
        <v>1.6754500000000001</v>
      </c>
      <c r="L102" s="92" t="s">
        <v>287</v>
      </c>
      <c r="M102" s="93">
        <v>49.5</v>
      </c>
      <c r="N102" s="19">
        <f t="shared" si="87"/>
        <v>69.3</v>
      </c>
      <c r="O102" s="19">
        <f t="shared" si="88"/>
        <v>2.4255</v>
      </c>
      <c r="P102" s="19">
        <f t="shared" si="89"/>
        <v>116.10868499999999</v>
      </c>
      <c r="Q102" s="19">
        <f t="shared" si="90"/>
        <v>260.915435</v>
      </c>
      <c r="R102" s="52"/>
    </row>
    <row r="103" spans="2:18" x14ac:dyDescent="0.25">
      <c r="B103" s="51">
        <f>IF(F103&lt;&gt;"",1+MAX($B$22:B102),"")</f>
        <v>37</v>
      </c>
      <c r="C103" s="127"/>
      <c r="D103" s="10" t="s">
        <v>163</v>
      </c>
      <c r="E103" s="25" t="s">
        <v>70</v>
      </c>
      <c r="F103" s="41">
        <v>621.20000000000005</v>
      </c>
      <c r="G103" s="19">
        <v>2.86</v>
      </c>
      <c r="H103" s="19">
        <f t="shared" si="84"/>
        <v>3.1459999999999999</v>
      </c>
      <c r="I103" s="19">
        <f t="shared" si="85"/>
        <v>1954.2952</v>
      </c>
      <c r="J103" s="17">
        <v>3.6999999999999998E-2</v>
      </c>
      <c r="K103" s="12">
        <f t="shared" si="86"/>
        <v>22.984400000000001</v>
      </c>
      <c r="L103" s="92" t="s">
        <v>287</v>
      </c>
      <c r="M103" s="93">
        <v>49.5</v>
      </c>
      <c r="N103" s="19">
        <f t="shared" si="87"/>
        <v>69.3</v>
      </c>
      <c r="O103" s="19">
        <f t="shared" si="88"/>
        <v>2.5640999999999998</v>
      </c>
      <c r="P103" s="19">
        <f t="shared" si="89"/>
        <v>1592.8189199999999</v>
      </c>
      <c r="Q103" s="19">
        <f t="shared" si="90"/>
        <v>3547.1141200000002</v>
      </c>
      <c r="R103" s="52"/>
    </row>
    <row r="104" spans="2:18" x14ac:dyDescent="0.25">
      <c r="B104" s="51" t="str">
        <f>IF(F104&lt;&gt;"",1+MAX($B$22:B103),"")</f>
        <v/>
      </c>
      <c r="C104" s="127"/>
      <c r="D104" s="10"/>
      <c r="E104" s="25"/>
      <c r="F104" s="41"/>
      <c r="G104" s="19"/>
      <c r="H104" s="19">
        <f t="shared" si="84"/>
        <v>0</v>
      </c>
      <c r="I104" s="19">
        <f t="shared" si="85"/>
        <v>0</v>
      </c>
      <c r="J104" s="17"/>
      <c r="K104" s="12">
        <f t="shared" si="86"/>
        <v>0</v>
      </c>
      <c r="L104" s="12"/>
      <c r="M104" s="19"/>
      <c r="N104" s="19">
        <f t="shared" si="87"/>
        <v>0</v>
      </c>
      <c r="O104" s="19">
        <f t="shared" si="88"/>
        <v>0</v>
      </c>
      <c r="P104" s="19">
        <f t="shared" si="89"/>
        <v>0</v>
      </c>
      <c r="Q104" s="19">
        <f t="shared" si="90"/>
        <v>0</v>
      </c>
      <c r="R104" s="52"/>
    </row>
    <row r="105" spans="2:18" x14ac:dyDescent="0.25">
      <c r="B105" s="51" t="str">
        <f>IF(F105&lt;&gt;"",1+MAX($B$22:B104),"")</f>
        <v/>
      </c>
      <c r="C105" s="127"/>
      <c r="D105" s="54" t="s">
        <v>89</v>
      </c>
      <c r="E105" s="25"/>
      <c r="F105" s="41"/>
      <c r="G105" s="19"/>
      <c r="H105" s="19">
        <f t="shared" si="84"/>
        <v>0</v>
      </c>
      <c r="I105" s="19">
        <f t="shared" si="85"/>
        <v>0</v>
      </c>
      <c r="J105" s="17"/>
      <c r="K105" s="12">
        <f t="shared" si="86"/>
        <v>0</v>
      </c>
      <c r="L105" s="12"/>
      <c r="M105" s="19"/>
      <c r="N105" s="19">
        <f t="shared" si="87"/>
        <v>0</v>
      </c>
      <c r="O105" s="19">
        <f t="shared" si="88"/>
        <v>0</v>
      </c>
      <c r="P105" s="19">
        <f t="shared" si="89"/>
        <v>0</v>
      </c>
      <c r="Q105" s="19">
        <f t="shared" si="90"/>
        <v>0</v>
      </c>
      <c r="R105" s="52"/>
    </row>
    <row r="106" spans="2:18" x14ac:dyDescent="0.25">
      <c r="B106" s="51">
        <f>IF(F106&lt;&gt;"",1+MAX($B$22:B105),"")</f>
        <v>38</v>
      </c>
      <c r="C106" s="128"/>
      <c r="D106" s="10" t="s">
        <v>259</v>
      </c>
      <c r="E106" s="25" t="s">
        <v>70</v>
      </c>
      <c r="F106" s="41">
        <v>6</v>
      </c>
      <c r="G106" s="19">
        <v>2.25</v>
      </c>
      <c r="H106" s="19">
        <f t="shared" si="84"/>
        <v>2.4750000000000001</v>
      </c>
      <c r="I106" s="19">
        <f t="shared" si="85"/>
        <v>14.850000000000001</v>
      </c>
      <c r="J106" s="17">
        <v>2.1000000000000001E-2</v>
      </c>
      <c r="K106" s="12">
        <f t="shared" si="86"/>
        <v>0.126</v>
      </c>
      <c r="L106" s="92" t="s">
        <v>287</v>
      </c>
      <c r="M106" s="93">
        <v>49.5</v>
      </c>
      <c r="N106" s="19">
        <f t="shared" si="87"/>
        <v>69.3</v>
      </c>
      <c r="O106" s="19">
        <f t="shared" si="88"/>
        <v>1.4553</v>
      </c>
      <c r="P106" s="19">
        <f t="shared" si="89"/>
        <v>8.7317999999999998</v>
      </c>
      <c r="Q106" s="19">
        <f t="shared" si="90"/>
        <v>23.581800000000001</v>
      </c>
      <c r="R106" s="52"/>
    </row>
    <row r="107" spans="2:18" x14ac:dyDescent="0.25">
      <c r="B107" s="51" t="str">
        <f>IF(F107&lt;&gt;"",1+MAX($B$22:B106),"")</f>
        <v/>
      </c>
      <c r="C107" s="55"/>
      <c r="D107" s="54"/>
      <c r="E107" s="25"/>
      <c r="F107" s="41"/>
      <c r="G107" s="19"/>
      <c r="H107" s="19">
        <f t="shared" si="84"/>
        <v>0</v>
      </c>
      <c r="I107" s="19">
        <f t="shared" si="85"/>
        <v>0</v>
      </c>
      <c r="J107" s="17"/>
      <c r="K107" s="12">
        <f t="shared" si="86"/>
        <v>0</v>
      </c>
      <c r="L107" s="12"/>
      <c r="M107" s="19"/>
      <c r="N107" s="19">
        <f t="shared" si="87"/>
        <v>0</v>
      </c>
      <c r="O107" s="19">
        <f t="shared" si="88"/>
        <v>0</v>
      </c>
      <c r="P107" s="19">
        <f t="shared" si="89"/>
        <v>0</v>
      </c>
      <c r="Q107" s="19">
        <f t="shared" si="90"/>
        <v>0</v>
      </c>
      <c r="R107" s="52"/>
    </row>
    <row r="108" spans="2:18" x14ac:dyDescent="0.25">
      <c r="B108" s="70" t="str">
        <f>IF(F108&lt;&gt;"",1+MAX($B$22:B107),"")</f>
        <v/>
      </c>
      <c r="C108" s="71"/>
      <c r="D108" s="72" t="s">
        <v>90</v>
      </c>
      <c r="E108" s="25"/>
      <c r="F108" s="41"/>
      <c r="G108" s="19"/>
      <c r="H108" s="19">
        <f t="shared" si="84"/>
        <v>0</v>
      </c>
      <c r="I108" s="19">
        <f t="shared" si="85"/>
        <v>0</v>
      </c>
      <c r="J108" s="17"/>
      <c r="K108" s="12">
        <f t="shared" si="86"/>
        <v>0</v>
      </c>
      <c r="L108" s="12"/>
      <c r="M108" s="19"/>
      <c r="N108" s="19">
        <f t="shared" si="87"/>
        <v>0</v>
      </c>
      <c r="O108" s="19">
        <f t="shared" si="88"/>
        <v>0</v>
      </c>
      <c r="P108" s="19">
        <f t="shared" si="89"/>
        <v>0</v>
      </c>
      <c r="Q108" s="19">
        <f t="shared" si="90"/>
        <v>0</v>
      </c>
      <c r="R108" s="52"/>
    </row>
    <row r="109" spans="2:18" x14ac:dyDescent="0.25">
      <c r="B109" s="51">
        <f>IF(F109&lt;&gt;"",1+MAX($B$22:B108),"")</f>
        <v>39</v>
      </c>
      <c r="C109" s="55" t="s">
        <v>263</v>
      </c>
      <c r="D109" s="10" t="s">
        <v>108</v>
      </c>
      <c r="E109" s="25" t="s">
        <v>69</v>
      </c>
      <c r="F109" s="41">
        <v>152</v>
      </c>
      <c r="G109" s="19">
        <v>8.65</v>
      </c>
      <c r="H109" s="19">
        <f t="shared" si="84"/>
        <v>9.5150000000000006</v>
      </c>
      <c r="I109" s="19">
        <f t="shared" si="85"/>
        <v>1446.2800000000002</v>
      </c>
      <c r="J109" s="17">
        <v>0.14299999999999999</v>
      </c>
      <c r="K109" s="12">
        <f t="shared" si="86"/>
        <v>21.735999999999997</v>
      </c>
      <c r="L109" s="92" t="s">
        <v>287</v>
      </c>
      <c r="M109" s="93">
        <v>49.5</v>
      </c>
      <c r="N109" s="19">
        <f t="shared" si="87"/>
        <v>69.3</v>
      </c>
      <c r="O109" s="19">
        <f t="shared" si="88"/>
        <v>9.9098999999999986</v>
      </c>
      <c r="P109" s="19">
        <f t="shared" si="89"/>
        <v>1506.3047999999999</v>
      </c>
      <c r="Q109" s="19">
        <f t="shared" si="90"/>
        <v>2952.5848000000001</v>
      </c>
      <c r="R109" s="52"/>
    </row>
    <row r="110" spans="2:18" x14ac:dyDescent="0.25">
      <c r="B110" s="51" t="str">
        <f>IF(F110&lt;&gt;"",1+MAX($B$22:B109),"")</f>
        <v/>
      </c>
      <c r="C110" s="55"/>
      <c r="D110" s="10"/>
      <c r="E110" s="25"/>
      <c r="F110" s="41"/>
      <c r="G110" s="19"/>
      <c r="H110" s="19">
        <f t="shared" si="84"/>
        <v>0</v>
      </c>
      <c r="I110" s="19">
        <f t="shared" si="85"/>
        <v>0</v>
      </c>
      <c r="J110" s="17"/>
      <c r="K110" s="12">
        <f t="shared" si="86"/>
        <v>0</v>
      </c>
      <c r="L110" s="12"/>
      <c r="M110" s="19"/>
      <c r="N110" s="19">
        <f t="shared" si="87"/>
        <v>0</v>
      </c>
      <c r="O110" s="19">
        <f t="shared" si="88"/>
        <v>0</v>
      </c>
      <c r="P110" s="19">
        <f t="shared" si="89"/>
        <v>0</v>
      </c>
      <c r="Q110" s="19">
        <f t="shared" si="90"/>
        <v>0</v>
      </c>
      <c r="R110" s="52"/>
    </row>
    <row r="111" spans="2:18" x14ac:dyDescent="0.25">
      <c r="B111" s="70" t="str">
        <f>IF(F111&lt;&gt;"",1+MAX($B$22:B110),"")</f>
        <v/>
      </c>
      <c r="C111" s="71"/>
      <c r="D111" s="72" t="s">
        <v>91</v>
      </c>
      <c r="E111" s="25"/>
      <c r="F111" s="41"/>
      <c r="G111" s="19"/>
      <c r="H111" s="19">
        <f t="shared" si="84"/>
        <v>0</v>
      </c>
      <c r="I111" s="19">
        <f t="shared" si="85"/>
        <v>0</v>
      </c>
      <c r="J111" s="17"/>
      <c r="K111" s="12">
        <f t="shared" si="86"/>
        <v>0</v>
      </c>
      <c r="L111" s="12"/>
      <c r="M111" s="19"/>
      <c r="N111" s="19">
        <f t="shared" si="87"/>
        <v>0</v>
      </c>
      <c r="O111" s="19">
        <f t="shared" si="88"/>
        <v>0</v>
      </c>
      <c r="P111" s="19">
        <f t="shared" si="89"/>
        <v>0</v>
      </c>
      <c r="Q111" s="19">
        <f t="shared" si="90"/>
        <v>0</v>
      </c>
      <c r="R111" s="52"/>
    </row>
    <row r="112" spans="2:18" x14ac:dyDescent="0.25">
      <c r="B112" s="51" t="str">
        <f>IF(F112&lt;&gt;"",1+MAX($B$22:B111),"")</f>
        <v/>
      </c>
      <c r="C112" s="55"/>
      <c r="D112" s="54"/>
      <c r="E112" s="25"/>
      <c r="F112" s="41"/>
      <c r="G112" s="19"/>
      <c r="H112" s="19">
        <f t="shared" si="84"/>
        <v>0</v>
      </c>
      <c r="I112" s="19">
        <f t="shared" si="85"/>
        <v>0</v>
      </c>
      <c r="J112" s="17"/>
      <c r="K112" s="12">
        <f t="shared" si="86"/>
        <v>0</v>
      </c>
      <c r="L112" s="12"/>
      <c r="M112" s="19"/>
      <c r="N112" s="19">
        <f t="shared" si="87"/>
        <v>0</v>
      </c>
      <c r="O112" s="19">
        <f t="shared" si="88"/>
        <v>0</v>
      </c>
      <c r="P112" s="19">
        <f t="shared" si="89"/>
        <v>0</v>
      </c>
      <c r="Q112" s="19">
        <f t="shared" si="90"/>
        <v>0</v>
      </c>
      <c r="R112" s="52"/>
    </row>
    <row r="113" spans="2:18" x14ac:dyDescent="0.25">
      <c r="B113" s="51" t="str">
        <f>IF(F113&lt;&gt;"",1+MAX($B$22:B112),"")</f>
        <v/>
      </c>
      <c r="C113" s="55"/>
      <c r="D113" s="54" t="s">
        <v>92</v>
      </c>
      <c r="E113" s="25"/>
      <c r="F113" s="41"/>
      <c r="G113" s="19"/>
      <c r="H113" s="19">
        <f t="shared" si="84"/>
        <v>0</v>
      </c>
      <c r="I113" s="19">
        <f t="shared" si="85"/>
        <v>0</v>
      </c>
      <c r="J113" s="17"/>
      <c r="K113" s="12">
        <f t="shared" si="86"/>
        <v>0</v>
      </c>
      <c r="L113" s="12"/>
      <c r="M113" s="19"/>
      <c r="N113" s="19">
        <f t="shared" si="87"/>
        <v>0</v>
      </c>
      <c r="O113" s="19">
        <f t="shared" si="88"/>
        <v>0</v>
      </c>
      <c r="P113" s="19">
        <f t="shared" si="89"/>
        <v>0</v>
      </c>
      <c r="Q113" s="19">
        <f t="shared" si="90"/>
        <v>0</v>
      </c>
      <c r="R113" s="52"/>
    </row>
    <row r="114" spans="2:18" x14ac:dyDescent="0.25">
      <c r="B114" s="51">
        <f>IF(F114&lt;&gt;"",1+MAX($B$22:B113),"")</f>
        <v>40</v>
      </c>
      <c r="C114" s="129" t="s">
        <v>263</v>
      </c>
      <c r="D114" s="10" t="s">
        <v>178</v>
      </c>
      <c r="E114" s="25" t="s">
        <v>69</v>
      </c>
      <c r="F114" s="41">
        <f>(19*12)*2+(4*15*1+4*12*1)+(17.5*8)*2+(16.5*15+16.5*8)+(14*12+14*8)+(18*15+18*10)+(32.5*15)*2+(35*15+35*12)+(8.5*8)*2+(33.5*15+33.5*12)-F121-F128</f>
        <v>4610</v>
      </c>
      <c r="G114" s="19">
        <v>1.1100000000000001</v>
      </c>
      <c r="H114" s="19">
        <f t="shared" si="84"/>
        <v>1.2210000000000003</v>
      </c>
      <c r="I114" s="19">
        <f t="shared" si="85"/>
        <v>5628.8100000000013</v>
      </c>
      <c r="J114" s="17">
        <v>3.6999999999999998E-2</v>
      </c>
      <c r="K114" s="12">
        <f t="shared" si="86"/>
        <v>170.57</v>
      </c>
      <c r="L114" s="92" t="s">
        <v>283</v>
      </c>
      <c r="M114" s="93">
        <v>53.15</v>
      </c>
      <c r="N114" s="19">
        <f t="shared" si="87"/>
        <v>74.41</v>
      </c>
      <c r="O114" s="19">
        <f t="shared" si="88"/>
        <v>2.7531699999999999</v>
      </c>
      <c r="P114" s="19">
        <f t="shared" si="89"/>
        <v>12692.1137</v>
      </c>
      <c r="Q114" s="19">
        <f t="shared" si="90"/>
        <v>18320.923699999999</v>
      </c>
      <c r="R114" s="52"/>
    </row>
    <row r="115" spans="2:18" x14ac:dyDescent="0.25">
      <c r="B115" s="51">
        <f>IF(F115&lt;&gt;"",1+MAX($B$22:B114),"")</f>
        <v>41</v>
      </c>
      <c r="C115" s="129"/>
      <c r="D115" s="74" t="s">
        <v>93</v>
      </c>
      <c r="E115" s="25" t="s">
        <v>81</v>
      </c>
      <c r="F115" s="41">
        <f>F114/32</f>
        <v>144.0625</v>
      </c>
      <c r="G115" s="91"/>
      <c r="H115" s="91">
        <f t="shared" si="84"/>
        <v>0</v>
      </c>
      <c r="I115" s="91">
        <f t="shared" si="85"/>
        <v>0</v>
      </c>
      <c r="J115" s="94"/>
      <c r="K115" s="95">
        <f t="shared" si="86"/>
        <v>0</v>
      </c>
      <c r="L115" s="95"/>
      <c r="M115" s="91"/>
      <c r="N115" s="91">
        <f t="shared" si="87"/>
        <v>0</v>
      </c>
      <c r="O115" s="91">
        <f t="shared" si="88"/>
        <v>0</v>
      </c>
      <c r="P115" s="91">
        <f t="shared" si="89"/>
        <v>0</v>
      </c>
      <c r="Q115" s="91">
        <f t="shared" si="90"/>
        <v>0</v>
      </c>
      <c r="R115" s="52"/>
    </row>
    <row r="116" spans="2:18" x14ac:dyDescent="0.25">
      <c r="B116" s="51">
        <f>IF(F116&lt;&gt;"",1+MAX($B$22:B115),"")</f>
        <v>42</v>
      </c>
      <c r="C116" s="129"/>
      <c r="D116" s="74" t="s">
        <v>94</v>
      </c>
      <c r="E116" s="25" t="s">
        <v>95</v>
      </c>
      <c r="F116" s="41">
        <f>F114*0.031</f>
        <v>142.91</v>
      </c>
      <c r="G116" s="91"/>
      <c r="H116" s="91">
        <f t="shared" si="84"/>
        <v>0</v>
      </c>
      <c r="I116" s="91">
        <f t="shared" si="85"/>
        <v>0</v>
      </c>
      <c r="J116" s="94"/>
      <c r="K116" s="95">
        <f t="shared" si="86"/>
        <v>0</v>
      </c>
      <c r="L116" s="95"/>
      <c r="M116" s="91"/>
      <c r="N116" s="91">
        <f t="shared" si="87"/>
        <v>0</v>
      </c>
      <c r="O116" s="91">
        <f t="shared" si="88"/>
        <v>0</v>
      </c>
      <c r="P116" s="91">
        <f t="shared" si="89"/>
        <v>0</v>
      </c>
      <c r="Q116" s="91">
        <f t="shared" si="90"/>
        <v>0</v>
      </c>
      <c r="R116" s="52"/>
    </row>
    <row r="117" spans="2:18" x14ac:dyDescent="0.25">
      <c r="B117" s="51">
        <f>IF(F117&lt;&gt;"",1+MAX($B$22:B116),"")</f>
        <v>43</v>
      </c>
      <c r="C117" s="129"/>
      <c r="D117" s="74" t="s">
        <v>131</v>
      </c>
      <c r="E117" s="25" t="s">
        <v>96</v>
      </c>
      <c r="F117" s="41">
        <f>F115*12/500</f>
        <v>3.4575</v>
      </c>
      <c r="G117" s="91"/>
      <c r="H117" s="91">
        <f t="shared" si="84"/>
        <v>0</v>
      </c>
      <c r="I117" s="91">
        <f t="shared" si="85"/>
        <v>0</v>
      </c>
      <c r="J117" s="94"/>
      <c r="K117" s="95">
        <f t="shared" si="86"/>
        <v>0</v>
      </c>
      <c r="L117" s="95"/>
      <c r="M117" s="91"/>
      <c r="N117" s="91">
        <f t="shared" si="87"/>
        <v>0</v>
      </c>
      <c r="O117" s="91">
        <f t="shared" si="88"/>
        <v>0</v>
      </c>
      <c r="P117" s="91">
        <f t="shared" si="89"/>
        <v>0</v>
      </c>
      <c r="Q117" s="91">
        <f t="shared" si="90"/>
        <v>0</v>
      </c>
      <c r="R117" s="52"/>
    </row>
    <row r="118" spans="2:18" x14ac:dyDescent="0.25">
      <c r="B118" s="51">
        <f>IF(F118&lt;&gt;"",1+MAX($B$22:B117),"")</f>
        <v>44</v>
      </c>
      <c r="C118" s="129"/>
      <c r="D118" s="74" t="s">
        <v>97</v>
      </c>
      <c r="E118" s="25" t="s">
        <v>98</v>
      </c>
      <c r="F118" s="41">
        <f>F115*48/280</f>
        <v>24.696428571428573</v>
      </c>
      <c r="G118" s="91"/>
      <c r="H118" s="91">
        <f t="shared" si="84"/>
        <v>0</v>
      </c>
      <c r="I118" s="91">
        <f t="shared" si="85"/>
        <v>0</v>
      </c>
      <c r="J118" s="94"/>
      <c r="K118" s="95">
        <f t="shared" si="86"/>
        <v>0</v>
      </c>
      <c r="L118" s="95"/>
      <c r="M118" s="91"/>
      <c r="N118" s="91">
        <f t="shared" si="87"/>
        <v>0</v>
      </c>
      <c r="O118" s="91">
        <f t="shared" si="88"/>
        <v>0</v>
      </c>
      <c r="P118" s="91">
        <f t="shared" si="89"/>
        <v>0</v>
      </c>
      <c r="Q118" s="91">
        <f t="shared" si="90"/>
        <v>0</v>
      </c>
      <c r="R118" s="52"/>
    </row>
    <row r="119" spans="2:18" x14ac:dyDescent="0.25">
      <c r="B119" s="51">
        <f>IF(F119&lt;&gt;"",1+MAX($B$22:B118),"")</f>
        <v>45</v>
      </c>
      <c r="C119" s="129"/>
      <c r="D119" s="74" t="s">
        <v>99</v>
      </c>
      <c r="E119" s="25" t="s">
        <v>98</v>
      </c>
      <c r="F119" s="41">
        <f>F114*0.53</f>
        <v>2443.3000000000002</v>
      </c>
      <c r="G119" s="91"/>
      <c r="H119" s="91">
        <f t="shared" si="84"/>
        <v>0</v>
      </c>
      <c r="I119" s="91">
        <f t="shared" si="85"/>
        <v>0</v>
      </c>
      <c r="J119" s="94"/>
      <c r="K119" s="95">
        <f t="shared" si="86"/>
        <v>0</v>
      </c>
      <c r="L119" s="95"/>
      <c r="M119" s="91"/>
      <c r="N119" s="91">
        <f t="shared" si="87"/>
        <v>0</v>
      </c>
      <c r="O119" s="91">
        <f t="shared" si="88"/>
        <v>0</v>
      </c>
      <c r="P119" s="91">
        <f t="shared" si="89"/>
        <v>0</v>
      </c>
      <c r="Q119" s="91">
        <f t="shared" si="90"/>
        <v>0</v>
      </c>
      <c r="R119" s="52"/>
    </row>
    <row r="120" spans="2:18" x14ac:dyDescent="0.25">
      <c r="B120" s="51" t="str">
        <f>IF(F120&lt;&gt;"",1+MAX($B$22:B119),"")</f>
        <v/>
      </c>
      <c r="C120" s="129"/>
      <c r="D120" s="10"/>
      <c r="E120" s="25"/>
      <c r="F120" s="41"/>
      <c r="G120" s="19"/>
      <c r="H120" s="19">
        <f t="shared" si="84"/>
        <v>0</v>
      </c>
      <c r="I120" s="19">
        <f t="shared" si="85"/>
        <v>0</v>
      </c>
      <c r="J120" s="17"/>
      <c r="K120" s="12">
        <f t="shared" si="86"/>
        <v>0</v>
      </c>
      <c r="L120" s="12"/>
      <c r="M120" s="19"/>
      <c r="N120" s="19">
        <f t="shared" si="87"/>
        <v>0</v>
      </c>
      <c r="O120" s="19">
        <f t="shared" si="88"/>
        <v>0</v>
      </c>
      <c r="P120" s="19">
        <f t="shared" si="89"/>
        <v>0</v>
      </c>
      <c r="Q120" s="19">
        <f t="shared" si="90"/>
        <v>0</v>
      </c>
      <c r="R120" s="52"/>
    </row>
    <row r="121" spans="2:18" x14ac:dyDescent="0.25">
      <c r="B121" s="51">
        <f>IF(F121&lt;&gt;"",1+MAX($B$22:B120),"")</f>
        <v>46</v>
      </c>
      <c r="C121" s="129"/>
      <c r="D121" s="10" t="s">
        <v>179</v>
      </c>
      <c r="E121" s="25" t="s">
        <v>69</v>
      </c>
      <c r="F121" s="41">
        <f>(38*8)/2</f>
        <v>152</v>
      </c>
      <c r="G121" s="19">
        <v>1.1499999999999999</v>
      </c>
      <c r="H121" s="19">
        <f t="shared" si="84"/>
        <v>1.2649999999999999</v>
      </c>
      <c r="I121" s="19">
        <f t="shared" si="85"/>
        <v>192.27999999999997</v>
      </c>
      <c r="J121" s="17">
        <v>3.6999999999999998E-2</v>
      </c>
      <c r="K121" s="12">
        <f t="shared" si="86"/>
        <v>5.6239999999999997</v>
      </c>
      <c r="L121" s="92" t="s">
        <v>283</v>
      </c>
      <c r="M121" s="93">
        <v>53.15</v>
      </c>
      <c r="N121" s="19">
        <f t="shared" si="87"/>
        <v>74.41</v>
      </c>
      <c r="O121" s="19">
        <f t="shared" si="88"/>
        <v>2.7531699999999999</v>
      </c>
      <c r="P121" s="19">
        <f t="shared" si="89"/>
        <v>418.48183999999998</v>
      </c>
      <c r="Q121" s="19">
        <f t="shared" si="90"/>
        <v>610.76183999999989</v>
      </c>
      <c r="R121" s="52"/>
    </row>
    <row r="122" spans="2:18" x14ac:dyDescent="0.25">
      <c r="B122" s="51">
        <f>IF(F122&lt;&gt;"",1+MAX($B$22:B121),"")</f>
        <v>47</v>
      </c>
      <c r="C122" s="129"/>
      <c r="D122" s="74" t="s">
        <v>93</v>
      </c>
      <c r="E122" s="25" t="s">
        <v>81</v>
      </c>
      <c r="F122" s="41">
        <f>F121/32</f>
        <v>4.75</v>
      </c>
      <c r="G122" s="91"/>
      <c r="H122" s="91">
        <f t="shared" ref="H122:H126" si="91">G122*$T$2</f>
        <v>0</v>
      </c>
      <c r="I122" s="91">
        <f t="shared" ref="I122:I126" si="92">F122*H122</f>
        <v>0</v>
      </c>
      <c r="J122" s="94"/>
      <c r="K122" s="95">
        <f t="shared" ref="K122:K126" si="93">F122*J122</f>
        <v>0</v>
      </c>
      <c r="L122" s="95"/>
      <c r="M122" s="91"/>
      <c r="N122" s="91">
        <f t="shared" ref="N122:N126" si="94">M122*$U$2</f>
        <v>0</v>
      </c>
      <c r="O122" s="91">
        <f t="shared" ref="O122:O126" si="95">J122*N122</f>
        <v>0</v>
      </c>
      <c r="P122" s="91">
        <f t="shared" ref="P122:P126" si="96">F122*O122</f>
        <v>0</v>
      </c>
      <c r="Q122" s="91">
        <f t="shared" ref="Q122:Q126" si="97">I122+P122</f>
        <v>0</v>
      </c>
      <c r="R122" s="52"/>
    </row>
    <row r="123" spans="2:18" x14ac:dyDescent="0.25">
      <c r="B123" s="51">
        <f>IF(F123&lt;&gt;"",1+MAX($B$22:B122),"")</f>
        <v>48</v>
      </c>
      <c r="C123" s="129"/>
      <c r="D123" s="74" t="s">
        <v>94</v>
      </c>
      <c r="E123" s="25" t="s">
        <v>95</v>
      </c>
      <c r="F123" s="41">
        <f>F121*0.031</f>
        <v>4.7119999999999997</v>
      </c>
      <c r="G123" s="91"/>
      <c r="H123" s="91">
        <f t="shared" si="91"/>
        <v>0</v>
      </c>
      <c r="I123" s="91">
        <f t="shared" si="92"/>
        <v>0</v>
      </c>
      <c r="J123" s="94"/>
      <c r="K123" s="95">
        <f t="shared" si="93"/>
        <v>0</v>
      </c>
      <c r="L123" s="95"/>
      <c r="M123" s="91"/>
      <c r="N123" s="91">
        <f t="shared" si="94"/>
        <v>0</v>
      </c>
      <c r="O123" s="91">
        <f t="shared" si="95"/>
        <v>0</v>
      </c>
      <c r="P123" s="91">
        <f t="shared" si="96"/>
        <v>0</v>
      </c>
      <c r="Q123" s="91">
        <f t="shared" si="97"/>
        <v>0</v>
      </c>
      <c r="R123" s="52"/>
    </row>
    <row r="124" spans="2:18" x14ac:dyDescent="0.25">
      <c r="B124" s="51">
        <f>IF(F124&lt;&gt;"",1+MAX($B$22:B123),"")</f>
        <v>49</v>
      </c>
      <c r="C124" s="129"/>
      <c r="D124" s="74" t="s">
        <v>131</v>
      </c>
      <c r="E124" s="25" t="s">
        <v>96</v>
      </c>
      <c r="F124" s="73">
        <f>F122*12/500</f>
        <v>0.114</v>
      </c>
      <c r="G124" s="91"/>
      <c r="H124" s="91">
        <f t="shared" si="91"/>
        <v>0</v>
      </c>
      <c r="I124" s="91">
        <f t="shared" si="92"/>
        <v>0</v>
      </c>
      <c r="J124" s="94"/>
      <c r="K124" s="95">
        <f t="shared" si="93"/>
        <v>0</v>
      </c>
      <c r="L124" s="95"/>
      <c r="M124" s="91"/>
      <c r="N124" s="91">
        <f t="shared" si="94"/>
        <v>0</v>
      </c>
      <c r="O124" s="91">
        <f t="shared" si="95"/>
        <v>0</v>
      </c>
      <c r="P124" s="91">
        <f t="shared" si="96"/>
        <v>0</v>
      </c>
      <c r="Q124" s="91">
        <f t="shared" si="97"/>
        <v>0</v>
      </c>
      <c r="R124" s="52"/>
    </row>
    <row r="125" spans="2:18" x14ac:dyDescent="0.25">
      <c r="B125" s="51">
        <f>IF(F125&lt;&gt;"",1+MAX($B$22:B124),"")</f>
        <v>50</v>
      </c>
      <c r="C125" s="129"/>
      <c r="D125" s="74" t="s">
        <v>97</v>
      </c>
      <c r="E125" s="25" t="s">
        <v>98</v>
      </c>
      <c r="F125" s="41">
        <f>F122*48/280</f>
        <v>0.81428571428571428</v>
      </c>
      <c r="G125" s="91"/>
      <c r="H125" s="91">
        <f t="shared" si="91"/>
        <v>0</v>
      </c>
      <c r="I125" s="91">
        <f t="shared" si="92"/>
        <v>0</v>
      </c>
      <c r="J125" s="94"/>
      <c r="K125" s="95">
        <f t="shared" si="93"/>
        <v>0</v>
      </c>
      <c r="L125" s="95"/>
      <c r="M125" s="91"/>
      <c r="N125" s="91">
        <f t="shared" si="94"/>
        <v>0</v>
      </c>
      <c r="O125" s="91">
        <f t="shared" si="95"/>
        <v>0</v>
      </c>
      <c r="P125" s="91">
        <f t="shared" si="96"/>
        <v>0</v>
      </c>
      <c r="Q125" s="91">
        <f t="shared" si="97"/>
        <v>0</v>
      </c>
      <c r="R125" s="52"/>
    </row>
    <row r="126" spans="2:18" x14ac:dyDescent="0.25">
      <c r="B126" s="51">
        <f>IF(F126&lt;&gt;"",1+MAX($B$22:B125),"")</f>
        <v>51</v>
      </c>
      <c r="C126" s="129"/>
      <c r="D126" s="74" t="s">
        <v>99</v>
      </c>
      <c r="E126" s="25" t="s">
        <v>98</v>
      </c>
      <c r="F126" s="41">
        <f>F121*0.53</f>
        <v>80.56</v>
      </c>
      <c r="G126" s="91"/>
      <c r="H126" s="91">
        <f t="shared" si="91"/>
        <v>0</v>
      </c>
      <c r="I126" s="91">
        <f t="shared" si="92"/>
        <v>0</v>
      </c>
      <c r="J126" s="94"/>
      <c r="K126" s="95">
        <f t="shared" si="93"/>
        <v>0</v>
      </c>
      <c r="L126" s="95"/>
      <c r="M126" s="91"/>
      <c r="N126" s="91">
        <f t="shared" si="94"/>
        <v>0</v>
      </c>
      <c r="O126" s="91">
        <f t="shared" si="95"/>
        <v>0</v>
      </c>
      <c r="P126" s="91">
        <f t="shared" si="96"/>
        <v>0</v>
      </c>
      <c r="Q126" s="91">
        <f t="shared" si="97"/>
        <v>0</v>
      </c>
      <c r="R126" s="52"/>
    </row>
    <row r="127" spans="2:18" x14ac:dyDescent="0.25">
      <c r="B127" s="51" t="str">
        <f>IF(F127&lt;&gt;"",1+MAX($B$22:B126),"")</f>
        <v/>
      </c>
      <c r="C127" s="129"/>
      <c r="D127" s="10"/>
      <c r="E127" s="25"/>
      <c r="F127" s="41"/>
      <c r="G127" s="19"/>
      <c r="H127" s="19">
        <f t="shared" si="84"/>
        <v>0</v>
      </c>
      <c r="I127" s="19">
        <f t="shared" si="85"/>
        <v>0</v>
      </c>
      <c r="J127" s="17"/>
      <c r="K127" s="12">
        <f t="shared" si="86"/>
        <v>0</v>
      </c>
      <c r="L127" s="12"/>
      <c r="M127" s="19"/>
      <c r="N127" s="19">
        <f t="shared" si="87"/>
        <v>0</v>
      </c>
      <c r="O127" s="19">
        <f t="shared" si="88"/>
        <v>0</v>
      </c>
      <c r="P127" s="19">
        <f t="shared" si="89"/>
        <v>0</v>
      </c>
      <c r="Q127" s="19">
        <f t="shared" si="90"/>
        <v>0</v>
      </c>
      <c r="R127" s="52"/>
    </row>
    <row r="128" spans="2:18" x14ac:dyDescent="0.25">
      <c r="B128" s="51">
        <f>IF(F128&lt;&gt;"",1+MAX($B$22:B127),"")</f>
        <v>52</v>
      </c>
      <c r="C128" s="129"/>
      <c r="D128" s="10" t="s">
        <v>100</v>
      </c>
      <c r="E128" s="25" t="s">
        <v>69</v>
      </c>
      <c r="F128" s="41">
        <f>(38*8)/2</f>
        <v>152</v>
      </c>
      <c r="G128" s="19">
        <v>1.17</v>
      </c>
      <c r="H128" s="19">
        <f t="shared" si="84"/>
        <v>1.2869999999999999</v>
      </c>
      <c r="I128" s="19">
        <f t="shared" si="85"/>
        <v>195.624</v>
      </c>
      <c r="J128" s="17">
        <v>3.6999999999999998E-2</v>
      </c>
      <c r="K128" s="12">
        <f t="shared" si="86"/>
        <v>5.6239999999999997</v>
      </c>
      <c r="L128" s="92" t="s">
        <v>283</v>
      </c>
      <c r="M128" s="93">
        <v>53.15</v>
      </c>
      <c r="N128" s="19">
        <f t="shared" si="87"/>
        <v>74.41</v>
      </c>
      <c r="O128" s="19">
        <f t="shared" si="88"/>
        <v>2.7531699999999999</v>
      </c>
      <c r="P128" s="19">
        <f t="shared" si="89"/>
        <v>418.48183999999998</v>
      </c>
      <c r="Q128" s="19">
        <f t="shared" si="90"/>
        <v>614.10583999999994</v>
      </c>
      <c r="R128" s="52"/>
    </row>
    <row r="129" spans="2:18" x14ac:dyDescent="0.25">
      <c r="B129" s="51">
        <f>IF(F129&lt;&gt;"",1+MAX($B$22:B128),"")</f>
        <v>53</v>
      </c>
      <c r="C129" s="129"/>
      <c r="D129" s="74" t="s">
        <v>93</v>
      </c>
      <c r="E129" s="25" t="s">
        <v>81</v>
      </c>
      <c r="F129" s="41">
        <f>F128/32</f>
        <v>4.75</v>
      </c>
      <c r="G129" s="91"/>
      <c r="H129" s="91">
        <f t="shared" ref="H129:H133" si="98">G129*$T$2</f>
        <v>0</v>
      </c>
      <c r="I129" s="91">
        <f t="shared" ref="I129:I133" si="99">F129*H129</f>
        <v>0</v>
      </c>
      <c r="J129" s="94"/>
      <c r="K129" s="95">
        <f t="shared" ref="K129:K133" si="100">F129*J129</f>
        <v>0</v>
      </c>
      <c r="L129" s="95"/>
      <c r="M129" s="91"/>
      <c r="N129" s="91">
        <f t="shared" ref="N129:N133" si="101">M129*$U$2</f>
        <v>0</v>
      </c>
      <c r="O129" s="91">
        <f t="shared" ref="O129:O133" si="102">J129*N129</f>
        <v>0</v>
      </c>
      <c r="P129" s="91">
        <f t="shared" ref="P129:P133" si="103">F129*O129</f>
        <v>0</v>
      </c>
      <c r="Q129" s="91">
        <f t="shared" ref="Q129:Q133" si="104">I129+P129</f>
        <v>0</v>
      </c>
      <c r="R129" s="52"/>
    </row>
    <row r="130" spans="2:18" x14ac:dyDescent="0.25">
      <c r="B130" s="51">
        <f>IF(F130&lt;&gt;"",1+MAX($B$22:B129),"")</f>
        <v>54</v>
      </c>
      <c r="C130" s="129"/>
      <c r="D130" s="74" t="s">
        <v>94</v>
      </c>
      <c r="E130" s="25" t="s">
        <v>95</v>
      </c>
      <c r="F130" s="41">
        <f>F128*0.031</f>
        <v>4.7119999999999997</v>
      </c>
      <c r="G130" s="91"/>
      <c r="H130" s="91">
        <f t="shared" si="98"/>
        <v>0</v>
      </c>
      <c r="I130" s="91">
        <f t="shared" si="99"/>
        <v>0</v>
      </c>
      <c r="J130" s="94"/>
      <c r="K130" s="95">
        <f t="shared" si="100"/>
        <v>0</v>
      </c>
      <c r="L130" s="95"/>
      <c r="M130" s="91"/>
      <c r="N130" s="91">
        <f t="shared" si="101"/>
        <v>0</v>
      </c>
      <c r="O130" s="91">
        <f t="shared" si="102"/>
        <v>0</v>
      </c>
      <c r="P130" s="91">
        <f t="shared" si="103"/>
        <v>0</v>
      </c>
      <c r="Q130" s="91">
        <f t="shared" si="104"/>
        <v>0</v>
      </c>
      <c r="R130" s="52"/>
    </row>
    <row r="131" spans="2:18" x14ac:dyDescent="0.25">
      <c r="B131" s="51">
        <f>IF(F131&lt;&gt;"",1+MAX($B$22:B130),"")</f>
        <v>55</v>
      </c>
      <c r="C131" s="129"/>
      <c r="D131" s="74" t="s">
        <v>131</v>
      </c>
      <c r="E131" s="25" t="s">
        <v>96</v>
      </c>
      <c r="F131" s="73">
        <f>F129*12/500</f>
        <v>0.114</v>
      </c>
      <c r="G131" s="91"/>
      <c r="H131" s="91">
        <f t="shared" si="98"/>
        <v>0</v>
      </c>
      <c r="I131" s="91">
        <f t="shared" si="99"/>
        <v>0</v>
      </c>
      <c r="J131" s="94"/>
      <c r="K131" s="95">
        <f t="shared" si="100"/>
        <v>0</v>
      </c>
      <c r="L131" s="95"/>
      <c r="M131" s="91"/>
      <c r="N131" s="91">
        <f t="shared" si="101"/>
        <v>0</v>
      </c>
      <c r="O131" s="91">
        <f t="shared" si="102"/>
        <v>0</v>
      </c>
      <c r="P131" s="91">
        <f t="shared" si="103"/>
        <v>0</v>
      </c>
      <c r="Q131" s="91">
        <f t="shared" si="104"/>
        <v>0</v>
      </c>
      <c r="R131" s="52"/>
    </row>
    <row r="132" spans="2:18" x14ac:dyDescent="0.25">
      <c r="B132" s="51">
        <f>IF(F132&lt;&gt;"",1+MAX($B$22:B131),"")</f>
        <v>56</v>
      </c>
      <c r="C132" s="129"/>
      <c r="D132" s="74" t="s">
        <v>97</v>
      </c>
      <c r="E132" s="25" t="s">
        <v>98</v>
      </c>
      <c r="F132" s="41">
        <f>F129*48/280</f>
        <v>0.81428571428571428</v>
      </c>
      <c r="G132" s="91"/>
      <c r="H132" s="91">
        <f t="shared" si="98"/>
        <v>0</v>
      </c>
      <c r="I132" s="91">
        <f t="shared" si="99"/>
        <v>0</v>
      </c>
      <c r="J132" s="94"/>
      <c r="K132" s="95">
        <f t="shared" si="100"/>
        <v>0</v>
      </c>
      <c r="L132" s="95"/>
      <c r="M132" s="91"/>
      <c r="N132" s="91">
        <f t="shared" si="101"/>
        <v>0</v>
      </c>
      <c r="O132" s="91">
        <f t="shared" si="102"/>
        <v>0</v>
      </c>
      <c r="P132" s="91">
        <f t="shared" si="103"/>
        <v>0</v>
      </c>
      <c r="Q132" s="91">
        <f t="shared" si="104"/>
        <v>0</v>
      </c>
      <c r="R132" s="52"/>
    </row>
    <row r="133" spans="2:18" x14ac:dyDescent="0.25">
      <c r="B133" s="51">
        <f>IF(F133&lt;&gt;"",1+MAX($B$22:B132),"")</f>
        <v>57</v>
      </c>
      <c r="C133" s="129"/>
      <c r="D133" s="74" t="s">
        <v>99</v>
      </c>
      <c r="E133" s="25" t="s">
        <v>98</v>
      </c>
      <c r="F133" s="41">
        <f>F128*0.53</f>
        <v>80.56</v>
      </c>
      <c r="G133" s="91"/>
      <c r="H133" s="91">
        <f t="shared" si="98"/>
        <v>0</v>
      </c>
      <c r="I133" s="91">
        <f t="shared" si="99"/>
        <v>0</v>
      </c>
      <c r="J133" s="94"/>
      <c r="K133" s="95">
        <f t="shared" si="100"/>
        <v>0</v>
      </c>
      <c r="L133" s="95"/>
      <c r="M133" s="91"/>
      <c r="N133" s="91">
        <f t="shared" si="101"/>
        <v>0</v>
      </c>
      <c r="O133" s="91">
        <f t="shared" si="102"/>
        <v>0</v>
      </c>
      <c r="P133" s="91">
        <f t="shared" si="103"/>
        <v>0</v>
      </c>
      <c r="Q133" s="91">
        <f t="shared" si="104"/>
        <v>0</v>
      </c>
      <c r="R133" s="52"/>
    </row>
    <row r="134" spans="2:18" x14ac:dyDescent="0.25">
      <c r="B134" s="51" t="str">
        <f>IF(F134&lt;&gt;"",1+MAX($B$22:B133),"")</f>
        <v/>
      </c>
      <c r="C134" s="129"/>
      <c r="D134" s="10"/>
      <c r="E134" s="25"/>
      <c r="F134" s="41"/>
      <c r="G134" s="19"/>
      <c r="H134" s="19">
        <f t="shared" si="84"/>
        <v>0</v>
      </c>
      <c r="I134" s="19">
        <f t="shared" si="85"/>
        <v>0</v>
      </c>
      <c r="J134" s="17"/>
      <c r="K134" s="12">
        <f t="shared" si="86"/>
        <v>0</v>
      </c>
      <c r="L134" s="12"/>
      <c r="M134" s="19"/>
      <c r="N134" s="19">
        <f t="shared" si="87"/>
        <v>0</v>
      </c>
      <c r="O134" s="19">
        <f t="shared" si="88"/>
        <v>0</v>
      </c>
      <c r="P134" s="19">
        <f t="shared" si="89"/>
        <v>0</v>
      </c>
      <c r="Q134" s="19">
        <f t="shared" si="90"/>
        <v>0</v>
      </c>
      <c r="R134" s="52"/>
    </row>
    <row r="135" spans="2:18" x14ac:dyDescent="0.25">
      <c r="B135" s="51" t="str">
        <f>IF(F135&lt;&gt;"",1+MAX($B$22:B134),"")</f>
        <v/>
      </c>
      <c r="C135" s="129"/>
      <c r="D135" s="54" t="s">
        <v>101</v>
      </c>
      <c r="E135" s="25"/>
      <c r="F135" s="41"/>
      <c r="G135" s="19"/>
      <c r="H135" s="19">
        <f t="shared" si="84"/>
        <v>0</v>
      </c>
      <c r="I135" s="19">
        <f t="shared" si="85"/>
        <v>0</v>
      </c>
      <c r="J135" s="17"/>
      <c r="K135" s="12">
        <f t="shared" si="86"/>
        <v>0</v>
      </c>
      <c r="L135" s="12"/>
      <c r="M135" s="19"/>
      <c r="N135" s="19">
        <f t="shared" si="87"/>
        <v>0</v>
      </c>
      <c r="O135" s="19">
        <f t="shared" si="88"/>
        <v>0</v>
      </c>
      <c r="P135" s="19">
        <f t="shared" si="89"/>
        <v>0</v>
      </c>
      <c r="Q135" s="19">
        <f t="shared" si="90"/>
        <v>0</v>
      </c>
      <c r="R135" s="52"/>
    </row>
    <row r="136" spans="2:18" x14ac:dyDescent="0.25">
      <c r="B136" s="51">
        <f>IF(F136&lt;&gt;"",1+MAX($B$22:B135),"")</f>
        <v>58</v>
      </c>
      <c r="C136" s="129"/>
      <c r="D136" s="10" t="s">
        <v>102</v>
      </c>
      <c r="E136" s="25" t="s">
        <v>69</v>
      </c>
      <c r="F136" s="41">
        <v>3079.27</v>
      </c>
      <c r="G136" s="19">
        <v>1.97</v>
      </c>
      <c r="H136" s="19">
        <f t="shared" si="84"/>
        <v>2.1670000000000003</v>
      </c>
      <c r="I136" s="19">
        <f t="shared" si="85"/>
        <v>6672.7780900000007</v>
      </c>
      <c r="J136" s="17">
        <v>6.5000000000000002E-2</v>
      </c>
      <c r="K136" s="12">
        <f t="shared" si="86"/>
        <v>200.15255000000002</v>
      </c>
      <c r="L136" s="92" t="s">
        <v>283</v>
      </c>
      <c r="M136" s="93">
        <v>53.15</v>
      </c>
      <c r="N136" s="19">
        <f t="shared" si="87"/>
        <v>74.41</v>
      </c>
      <c r="O136" s="19">
        <f t="shared" si="88"/>
        <v>4.8366499999999997</v>
      </c>
      <c r="P136" s="19">
        <f t="shared" si="89"/>
        <v>14893.351245499998</v>
      </c>
      <c r="Q136" s="19">
        <f t="shared" si="90"/>
        <v>21566.129335499998</v>
      </c>
      <c r="R136" s="52"/>
    </row>
    <row r="137" spans="2:18" x14ac:dyDescent="0.25">
      <c r="B137" s="51">
        <f>IF(F137&lt;&gt;"",1+MAX($B$22:B136),"")</f>
        <v>59</v>
      </c>
      <c r="C137" s="129"/>
      <c r="D137" s="74" t="s">
        <v>93</v>
      </c>
      <c r="E137" s="25" t="s">
        <v>81</v>
      </c>
      <c r="F137" s="41">
        <f>F136/32</f>
        <v>96.227187499999999</v>
      </c>
      <c r="G137" s="91"/>
      <c r="H137" s="91">
        <f t="shared" ref="H137:H141" si="105">G137*$T$2</f>
        <v>0</v>
      </c>
      <c r="I137" s="91">
        <f t="shared" ref="I137:I141" si="106">F137*H137</f>
        <v>0</v>
      </c>
      <c r="J137" s="94"/>
      <c r="K137" s="95">
        <f t="shared" ref="K137:K141" si="107">F137*J137</f>
        <v>0</v>
      </c>
      <c r="L137" s="95"/>
      <c r="M137" s="91"/>
      <c r="N137" s="91">
        <f t="shared" ref="N137:N141" si="108">M137*$U$2</f>
        <v>0</v>
      </c>
      <c r="O137" s="91">
        <f t="shared" ref="O137:O141" si="109">J137*N137</f>
        <v>0</v>
      </c>
      <c r="P137" s="91">
        <f t="shared" ref="P137:P141" si="110">F137*O137</f>
        <v>0</v>
      </c>
      <c r="Q137" s="91">
        <f t="shared" ref="Q137:Q141" si="111">I137+P137</f>
        <v>0</v>
      </c>
      <c r="R137" s="52"/>
    </row>
    <row r="138" spans="2:18" x14ac:dyDescent="0.25">
      <c r="B138" s="51">
        <f>IF(F138&lt;&gt;"",1+MAX($B$22:B137),"")</f>
        <v>60</v>
      </c>
      <c r="C138" s="129"/>
      <c r="D138" s="74" t="s">
        <v>94</v>
      </c>
      <c r="E138" s="25" t="s">
        <v>95</v>
      </c>
      <c r="F138" s="41">
        <f>F136*0.031</f>
        <v>95.457369999999997</v>
      </c>
      <c r="G138" s="91"/>
      <c r="H138" s="91">
        <f t="shared" si="105"/>
        <v>0</v>
      </c>
      <c r="I138" s="91">
        <f t="shared" si="106"/>
        <v>0</v>
      </c>
      <c r="J138" s="94"/>
      <c r="K138" s="95">
        <f t="shared" si="107"/>
        <v>0</v>
      </c>
      <c r="L138" s="95"/>
      <c r="M138" s="91"/>
      <c r="N138" s="91">
        <f t="shared" si="108"/>
        <v>0</v>
      </c>
      <c r="O138" s="91">
        <f t="shared" si="109"/>
        <v>0</v>
      </c>
      <c r="P138" s="91">
        <f t="shared" si="110"/>
        <v>0</v>
      </c>
      <c r="Q138" s="91">
        <f t="shared" si="111"/>
        <v>0</v>
      </c>
      <c r="R138" s="52"/>
    </row>
    <row r="139" spans="2:18" x14ac:dyDescent="0.25">
      <c r="B139" s="51">
        <f>IF(F139&lt;&gt;"",1+MAX($B$22:B138),"")</f>
        <v>61</v>
      </c>
      <c r="C139" s="129"/>
      <c r="D139" s="74" t="s">
        <v>131</v>
      </c>
      <c r="E139" s="25" t="s">
        <v>96</v>
      </c>
      <c r="F139" s="41">
        <f>F137*12/500</f>
        <v>2.3094524999999999</v>
      </c>
      <c r="G139" s="91"/>
      <c r="H139" s="91">
        <f t="shared" si="105"/>
        <v>0</v>
      </c>
      <c r="I139" s="91">
        <f t="shared" si="106"/>
        <v>0</v>
      </c>
      <c r="J139" s="94"/>
      <c r="K139" s="95">
        <f t="shared" si="107"/>
        <v>0</v>
      </c>
      <c r="L139" s="95"/>
      <c r="M139" s="91"/>
      <c r="N139" s="91">
        <f t="shared" si="108"/>
        <v>0</v>
      </c>
      <c r="O139" s="91">
        <f t="shared" si="109"/>
        <v>0</v>
      </c>
      <c r="P139" s="91">
        <f t="shared" si="110"/>
        <v>0</v>
      </c>
      <c r="Q139" s="91">
        <f t="shared" si="111"/>
        <v>0</v>
      </c>
      <c r="R139" s="52"/>
    </row>
    <row r="140" spans="2:18" x14ac:dyDescent="0.25">
      <c r="B140" s="51">
        <f>IF(F140&lt;&gt;"",1+MAX($B$22:B139),"")</f>
        <v>62</v>
      </c>
      <c r="C140" s="129"/>
      <c r="D140" s="74" t="s">
        <v>97</v>
      </c>
      <c r="E140" s="25" t="s">
        <v>98</v>
      </c>
      <c r="F140" s="41">
        <f>F137*48/280</f>
        <v>16.496089285714284</v>
      </c>
      <c r="G140" s="91"/>
      <c r="H140" s="91">
        <f t="shared" si="105"/>
        <v>0</v>
      </c>
      <c r="I140" s="91">
        <f t="shared" si="106"/>
        <v>0</v>
      </c>
      <c r="J140" s="94"/>
      <c r="K140" s="95">
        <f t="shared" si="107"/>
        <v>0</v>
      </c>
      <c r="L140" s="95"/>
      <c r="M140" s="91"/>
      <c r="N140" s="91">
        <f t="shared" si="108"/>
        <v>0</v>
      </c>
      <c r="O140" s="91">
        <f t="shared" si="109"/>
        <v>0</v>
      </c>
      <c r="P140" s="91">
        <f t="shared" si="110"/>
        <v>0</v>
      </c>
      <c r="Q140" s="91">
        <f t="shared" si="111"/>
        <v>0</v>
      </c>
      <c r="R140" s="52"/>
    </row>
    <row r="141" spans="2:18" x14ac:dyDescent="0.25">
      <c r="B141" s="51">
        <f>IF(F141&lt;&gt;"",1+MAX($B$22:B140),"")</f>
        <v>63</v>
      </c>
      <c r="C141" s="129"/>
      <c r="D141" s="74" t="s">
        <v>99</v>
      </c>
      <c r="E141" s="25" t="s">
        <v>98</v>
      </c>
      <c r="F141" s="41">
        <f>F136*0.53</f>
        <v>1632.0131000000001</v>
      </c>
      <c r="G141" s="91"/>
      <c r="H141" s="91">
        <f t="shared" si="105"/>
        <v>0</v>
      </c>
      <c r="I141" s="91">
        <f t="shared" si="106"/>
        <v>0</v>
      </c>
      <c r="J141" s="94"/>
      <c r="K141" s="95">
        <f t="shared" si="107"/>
        <v>0</v>
      </c>
      <c r="L141" s="95"/>
      <c r="M141" s="91"/>
      <c r="N141" s="91">
        <f t="shared" si="108"/>
        <v>0</v>
      </c>
      <c r="O141" s="91">
        <f t="shared" si="109"/>
        <v>0</v>
      </c>
      <c r="P141" s="91">
        <f t="shared" si="110"/>
        <v>0</v>
      </c>
      <c r="Q141" s="91">
        <f t="shared" si="111"/>
        <v>0</v>
      </c>
      <c r="R141" s="52"/>
    </row>
    <row r="142" spans="2:18" x14ac:dyDescent="0.25">
      <c r="B142" s="51" t="str">
        <f>IF(F142&lt;&gt;"",1+MAX($B$22:B141),"")</f>
        <v/>
      </c>
      <c r="C142" s="89"/>
      <c r="D142" s="74"/>
      <c r="E142" s="25"/>
      <c r="F142" s="41"/>
      <c r="G142" s="19"/>
      <c r="H142" s="19">
        <f t="shared" si="84"/>
        <v>0</v>
      </c>
      <c r="I142" s="19">
        <f t="shared" si="85"/>
        <v>0</v>
      </c>
      <c r="J142" s="17"/>
      <c r="K142" s="12">
        <f t="shared" si="86"/>
        <v>0</v>
      </c>
      <c r="L142" s="12"/>
      <c r="M142" s="19"/>
      <c r="N142" s="19">
        <f t="shared" si="87"/>
        <v>0</v>
      </c>
      <c r="O142" s="19">
        <f t="shared" si="88"/>
        <v>0</v>
      </c>
      <c r="P142" s="19">
        <f t="shared" si="89"/>
        <v>0</v>
      </c>
      <c r="Q142" s="19">
        <f t="shared" si="90"/>
        <v>0</v>
      </c>
      <c r="R142" s="52"/>
    </row>
    <row r="143" spans="2:18" x14ac:dyDescent="0.25">
      <c r="B143" s="70" t="str">
        <f>IF(F143&lt;&gt;"",1+MAX($B$22:B142),"")</f>
        <v/>
      </c>
      <c r="C143" s="90"/>
      <c r="D143" s="72" t="s">
        <v>275</v>
      </c>
      <c r="E143" s="25"/>
      <c r="F143" s="41"/>
      <c r="G143" s="19"/>
      <c r="H143" s="19">
        <f t="shared" si="84"/>
        <v>0</v>
      </c>
      <c r="I143" s="19">
        <f t="shared" si="85"/>
        <v>0</v>
      </c>
      <c r="J143" s="17"/>
      <c r="K143" s="12">
        <f t="shared" si="86"/>
        <v>0</v>
      </c>
      <c r="L143" s="12"/>
      <c r="M143" s="19"/>
      <c r="N143" s="19">
        <f t="shared" si="87"/>
        <v>0</v>
      </c>
      <c r="O143" s="19">
        <f t="shared" si="88"/>
        <v>0</v>
      </c>
      <c r="P143" s="19">
        <f t="shared" si="89"/>
        <v>0</v>
      </c>
      <c r="Q143" s="19">
        <f t="shared" si="90"/>
        <v>0</v>
      </c>
      <c r="R143" s="52"/>
    </row>
    <row r="144" spans="2:18" ht="27.6" x14ac:dyDescent="0.25">
      <c r="B144" s="51">
        <f>IF(F144&lt;&gt;"",1+MAX($B$22:B143),"")</f>
        <v>64</v>
      </c>
      <c r="C144" s="89"/>
      <c r="D144" s="10" t="s">
        <v>274</v>
      </c>
      <c r="E144" s="25" t="s">
        <v>69</v>
      </c>
      <c r="F144" s="41">
        <v>280.14</v>
      </c>
      <c r="G144" s="19">
        <v>4.67</v>
      </c>
      <c r="H144" s="19">
        <f t="shared" si="84"/>
        <v>5.1370000000000005</v>
      </c>
      <c r="I144" s="19">
        <f t="shared" si="85"/>
        <v>1439.07918</v>
      </c>
      <c r="J144" s="17">
        <v>4.5999999999999999E-2</v>
      </c>
      <c r="K144" s="12">
        <f t="shared" si="86"/>
        <v>12.886439999999999</v>
      </c>
      <c r="L144" s="92" t="s">
        <v>284</v>
      </c>
      <c r="M144" s="93">
        <v>53.15</v>
      </c>
      <c r="N144" s="19">
        <f t="shared" si="87"/>
        <v>74.41</v>
      </c>
      <c r="O144" s="19">
        <f t="shared" si="88"/>
        <v>3.4228599999999996</v>
      </c>
      <c r="P144" s="19">
        <f t="shared" si="89"/>
        <v>958.88000039999986</v>
      </c>
      <c r="Q144" s="19">
        <f t="shared" si="90"/>
        <v>2397.9591803999997</v>
      </c>
      <c r="R144" s="52"/>
    </row>
    <row r="145" spans="2:18" x14ac:dyDescent="0.25">
      <c r="B145" s="51" t="str">
        <f>IF(F145&lt;&gt;"",1+MAX($B$22:B144),"")</f>
        <v/>
      </c>
      <c r="C145" s="55"/>
      <c r="D145" s="74"/>
      <c r="E145" s="25"/>
      <c r="F145" s="41"/>
      <c r="G145" s="19"/>
      <c r="H145" s="19">
        <f t="shared" si="84"/>
        <v>0</v>
      </c>
      <c r="I145" s="19">
        <f t="shared" si="85"/>
        <v>0</v>
      </c>
      <c r="J145" s="17"/>
      <c r="K145" s="12">
        <f t="shared" si="86"/>
        <v>0</v>
      </c>
      <c r="L145" s="12"/>
      <c r="M145" s="19"/>
      <c r="N145" s="19">
        <f t="shared" si="87"/>
        <v>0</v>
      </c>
      <c r="O145" s="19">
        <f t="shared" si="88"/>
        <v>0</v>
      </c>
      <c r="P145" s="19">
        <f t="shared" si="89"/>
        <v>0</v>
      </c>
      <c r="Q145" s="19">
        <f t="shared" si="90"/>
        <v>0</v>
      </c>
      <c r="R145" s="52"/>
    </row>
    <row r="146" spans="2:18" x14ac:dyDescent="0.25">
      <c r="B146" s="70" t="str">
        <f>IF(F146&lt;&gt;"",1+MAX($B$22:B145),"")</f>
        <v/>
      </c>
      <c r="C146" s="71"/>
      <c r="D146" s="72" t="s">
        <v>103</v>
      </c>
      <c r="E146" s="25"/>
      <c r="F146" s="41"/>
      <c r="G146" s="19"/>
      <c r="H146" s="19">
        <f t="shared" si="84"/>
        <v>0</v>
      </c>
      <c r="I146" s="19">
        <f t="shared" si="85"/>
        <v>0</v>
      </c>
      <c r="J146" s="17"/>
      <c r="K146" s="12">
        <f t="shared" si="86"/>
        <v>0</v>
      </c>
      <c r="L146" s="12"/>
      <c r="M146" s="19"/>
      <c r="N146" s="19">
        <f t="shared" si="87"/>
        <v>0</v>
      </c>
      <c r="O146" s="19">
        <f t="shared" si="88"/>
        <v>0</v>
      </c>
      <c r="P146" s="19">
        <f t="shared" si="89"/>
        <v>0</v>
      </c>
      <c r="Q146" s="19">
        <f t="shared" si="90"/>
        <v>0</v>
      </c>
      <c r="R146" s="52"/>
    </row>
    <row r="147" spans="2:18" x14ac:dyDescent="0.25">
      <c r="B147" s="51">
        <f>IF(F147&lt;&gt;"",1+MAX($B$22:B146),"")</f>
        <v>65</v>
      </c>
      <c r="C147" s="126" t="s">
        <v>263</v>
      </c>
      <c r="D147" s="10" t="s">
        <v>104</v>
      </c>
      <c r="E147" s="25" t="s">
        <v>69</v>
      </c>
      <c r="F147" s="41">
        <v>4762</v>
      </c>
      <c r="G147" s="19">
        <v>0.23</v>
      </c>
      <c r="H147" s="19">
        <f t="shared" si="84"/>
        <v>0.25300000000000006</v>
      </c>
      <c r="I147" s="19">
        <f t="shared" si="85"/>
        <v>1204.7860000000003</v>
      </c>
      <c r="J147" s="17">
        <v>2.4E-2</v>
      </c>
      <c r="K147" s="12">
        <f t="shared" si="86"/>
        <v>114.288</v>
      </c>
      <c r="L147" s="92" t="s">
        <v>288</v>
      </c>
      <c r="M147" s="93">
        <v>44.4</v>
      </c>
      <c r="N147" s="19">
        <f t="shared" si="87"/>
        <v>62.16</v>
      </c>
      <c r="O147" s="19">
        <f t="shared" si="88"/>
        <v>1.4918400000000001</v>
      </c>
      <c r="P147" s="19">
        <f t="shared" si="89"/>
        <v>7104.1420800000005</v>
      </c>
      <c r="Q147" s="19">
        <f t="shared" si="90"/>
        <v>8308.9280800000015</v>
      </c>
      <c r="R147" s="52"/>
    </row>
    <row r="148" spans="2:18" x14ac:dyDescent="0.25">
      <c r="B148" s="51">
        <f>IF(F148&lt;&gt;"",1+MAX($B$22:B147),"")</f>
        <v>66</v>
      </c>
      <c r="C148" s="127"/>
      <c r="D148" s="10" t="s">
        <v>199</v>
      </c>
      <c r="E148" s="25" t="s">
        <v>69</v>
      </c>
      <c r="F148" s="41">
        <f>9*148+10*19+15*182+51*12+8*91</f>
        <v>5592</v>
      </c>
      <c r="G148" s="19">
        <v>0.23</v>
      </c>
      <c r="H148" s="19">
        <f t="shared" si="84"/>
        <v>0.25300000000000006</v>
      </c>
      <c r="I148" s="19">
        <f t="shared" si="85"/>
        <v>1414.7760000000003</v>
      </c>
      <c r="J148" s="17">
        <v>2.4E-2</v>
      </c>
      <c r="K148" s="12">
        <f t="shared" si="86"/>
        <v>134.208</v>
      </c>
      <c r="L148" s="92" t="s">
        <v>288</v>
      </c>
      <c r="M148" s="93">
        <v>44.4</v>
      </c>
      <c r="N148" s="19">
        <f t="shared" si="87"/>
        <v>62.16</v>
      </c>
      <c r="O148" s="19">
        <f t="shared" si="88"/>
        <v>1.4918400000000001</v>
      </c>
      <c r="P148" s="19">
        <f t="shared" si="89"/>
        <v>8342.3692800000008</v>
      </c>
      <c r="Q148" s="19">
        <f t="shared" si="90"/>
        <v>9757.1452800000006</v>
      </c>
      <c r="R148" s="52"/>
    </row>
    <row r="149" spans="2:18" x14ac:dyDescent="0.25">
      <c r="B149" s="51">
        <f>IF(F149&lt;&gt;"",1+MAX($B$22:B148),"")</f>
        <v>67</v>
      </c>
      <c r="C149" s="127"/>
      <c r="D149" s="10" t="s">
        <v>130</v>
      </c>
      <c r="E149" s="25" t="s">
        <v>69</v>
      </c>
      <c r="F149" s="41">
        <v>3079.27</v>
      </c>
      <c r="G149" s="19">
        <v>0.23</v>
      </c>
      <c r="H149" s="19">
        <f t="shared" si="84"/>
        <v>0.25300000000000006</v>
      </c>
      <c r="I149" s="19">
        <f t="shared" si="85"/>
        <v>779.05531000000019</v>
      </c>
      <c r="J149" s="17">
        <v>0.03</v>
      </c>
      <c r="K149" s="12">
        <f t="shared" si="86"/>
        <v>92.378099999999989</v>
      </c>
      <c r="L149" s="92" t="s">
        <v>288</v>
      </c>
      <c r="M149" s="93">
        <v>44.4</v>
      </c>
      <c r="N149" s="19">
        <f t="shared" si="87"/>
        <v>62.16</v>
      </c>
      <c r="O149" s="19">
        <f t="shared" si="88"/>
        <v>1.8647999999999998</v>
      </c>
      <c r="P149" s="19">
        <f t="shared" si="89"/>
        <v>5742.2226959999989</v>
      </c>
      <c r="Q149" s="19">
        <f t="shared" si="90"/>
        <v>6521.2780059999986</v>
      </c>
      <c r="R149" s="52"/>
    </row>
    <row r="150" spans="2:18" x14ac:dyDescent="0.25">
      <c r="B150" s="51">
        <f>IF(F150&lt;&gt;"",1+MAX($B$22:B149),"")</f>
        <v>68</v>
      </c>
      <c r="C150" s="128"/>
      <c r="D150" s="10" t="s">
        <v>261</v>
      </c>
      <c r="E150" s="25" t="s">
        <v>69</v>
      </c>
      <c r="F150" s="41">
        <v>1239</v>
      </c>
      <c r="G150" s="19">
        <v>0.23</v>
      </c>
      <c r="H150" s="19">
        <f t="shared" si="84"/>
        <v>0.25300000000000006</v>
      </c>
      <c r="I150" s="19">
        <f t="shared" si="85"/>
        <v>313.4670000000001</v>
      </c>
      <c r="J150" s="17">
        <v>0.03</v>
      </c>
      <c r="K150" s="12">
        <f t="shared" si="86"/>
        <v>37.17</v>
      </c>
      <c r="L150" s="92" t="s">
        <v>288</v>
      </c>
      <c r="M150" s="93">
        <v>44.4</v>
      </c>
      <c r="N150" s="19">
        <f t="shared" si="87"/>
        <v>62.16</v>
      </c>
      <c r="O150" s="19">
        <f t="shared" si="88"/>
        <v>1.8647999999999998</v>
      </c>
      <c r="P150" s="19">
        <f t="shared" si="89"/>
        <v>2310.4871999999996</v>
      </c>
      <c r="Q150" s="19">
        <f t="shared" si="90"/>
        <v>2623.9541999999997</v>
      </c>
      <c r="R150" s="52"/>
    </row>
    <row r="151" spans="2:18" x14ac:dyDescent="0.25">
      <c r="B151" s="51" t="str">
        <f>IF(F151&lt;&gt;"",1+MAX($B$22:B150),"")</f>
        <v/>
      </c>
      <c r="C151" s="55"/>
      <c r="D151" s="10"/>
      <c r="E151" s="25"/>
      <c r="F151" s="41"/>
      <c r="G151" s="19"/>
      <c r="H151" s="19">
        <f t="shared" si="84"/>
        <v>0</v>
      </c>
      <c r="I151" s="19">
        <f t="shared" si="85"/>
        <v>0</v>
      </c>
      <c r="J151" s="17"/>
      <c r="K151" s="12">
        <f t="shared" si="86"/>
        <v>0</v>
      </c>
      <c r="L151" s="12"/>
      <c r="M151" s="19"/>
      <c r="N151" s="19">
        <f t="shared" si="87"/>
        <v>0</v>
      </c>
      <c r="O151" s="19">
        <f t="shared" si="88"/>
        <v>0</v>
      </c>
      <c r="P151" s="19">
        <f t="shared" si="89"/>
        <v>0</v>
      </c>
      <c r="Q151" s="19">
        <f t="shared" si="90"/>
        <v>0</v>
      </c>
      <c r="R151" s="52"/>
    </row>
    <row r="152" spans="2:18" x14ac:dyDescent="0.25">
      <c r="B152" s="70" t="str">
        <f>IF(F152&lt;&gt;"",1+MAX($B$22:B151),"")</f>
        <v/>
      </c>
      <c r="C152" s="71"/>
      <c r="D152" s="72" t="s">
        <v>105</v>
      </c>
      <c r="E152" s="25"/>
      <c r="F152" s="41"/>
      <c r="G152" s="19"/>
      <c r="H152" s="19">
        <f t="shared" si="84"/>
        <v>0</v>
      </c>
      <c r="I152" s="19">
        <f t="shared" si="85"/>
        <v>0</v>
      </c>
      <c r="J152" s="17"/>
      <c r="K152" s="12">
        <f t="shared" si="86"/>
        <v>0</v>
      </c>
      <c r="L152" s="12"/>
      <c r="M152" s="19"/>
      <c r="N152" s="19">
        <f t="shared" si="87"/>
        <v>0</v>
      </c>
      <c r="O152" s="19">
        <f t="shared" si="88"/>
        <v>0</v>
      </c>
      <c r="P152" s="19">
        <f t="shared" si="89"/>
        <v>0</v>
      </c>
      <c r="Q152" s="19">
        <f t="shared" si="90"/>
        <v>0</v>
      </c>
      <c r="R152" s="52"/>
    </row>
    <row r="153" spans="2:18" x14ac:dyDescent="0.25">
      <c r="B153" s="51" t="str">
        <f>IF(F153&lt;&gt;"",1+MAX($B$22:B152),"")</f>
        <v/>
      </c>
      <c r="C153" s="55"/>
      <c r="D153" s="54"/>
      <c r="E153" s="25"/>
      <c r="F153" s="41"/>
      <c r="G153" s="19"/>
      <c r="H153" s="19">
        <f t="shared" si="84"/>
        <v>0</v>
      </c>
      <c r="I153" s="19">
        <f t="shared" si="85"/>
        <v>0</v>
      </c>
      <c r="J153" s="17"/>
      <c r="K153" s="12">
        <f t="shared" si="86"/>
        <v>0</v>
      </c>
      <c r="L153" s="12"/>
      <c r="M153" s="19"/>
      <c r="N153" s="19">
        <f t="shared" si="87"/>
        <v>0</v>
      </c>
      <c r="O153" s="19">
        <f t="shared" si="88"/>
        <v>0</v>
      </c>
      <c r="P153" s="19">
        <f t="shared" si="89"/>
        <v>0</v>
      </c>
      <c r="Q153" s="19">
        <f t="shared" si="90"/>
        <v>0</v>
      </c>
      <c r="R153" s="52"/>
    </row>
    <row r="154" spans="2:18" x14ac:dyDescent="0.25">
      <c r="B154" s="51" t="str">
        <f>IF(F154&lt;&gt;"",1+MAX($B$22:B153),"")</f>
        <v/>
      </c>
      <c r="C154" s="55"/>
      <c r="D154" s="54" t="s">
        <v>71</v>
      </c>
      <c r="E154" s="25"/>
      <c r="F154" s="41"/>
      <c r="G154" s="19"/>
      <c r="H154" s="19">
        <f t="shared" si="84"/>
        <v>0</v>
      </c>
      <c r="I154" s="19">
        <f t="shared" si="85"/>
        <v>0</v>
      </c>
      <c r="J154" s="17"/>
      <c r="K154" s="12">
        <f t="shared" si="86"/>
        <v>0</v>
      </c>
      <c r="L154" s="12"/>
      <c r="M154" s="19"/>
      <c r="N154" s="19">
        <f t="shared" si="87"/>
        <v>0</v>
      </c>
      <c r="O154" s="19">
        <f t="shared" si="88"/>
        <v>0</v>
      </c>
      <c r="P154" s="19">
        <f t="shared" si="89"/>
        <v>0</v>
      </c>
      <c r="Q154" s="19">
        <f t="shared" si="90"/>
        <v>0</v>
      </c>
      <c r="R154" s="52"/>
    </row>
    <row r="155" spans="2:18" ht="41.4" x14ac:dyDescent="0.25">
      <c r="B155" s="51">
        <f>IF(F155&lt;&gt;"",1+MAX($B$22:B154),"")</f>
        <v>69</v>
      </c>
      <c r="C155" s="126" t="s">
        <v>263</v>
      </c>
      <c r="D155" s="10" t="s">
        <v>272</v>
      </c>
      <c r="E155" s="25" t="s">
        <v>69</v>
      </c>
      <c r="F155" s="41">
        <f>(12*19+15*3.81)*2</f>
        <v>570.29999999999995</v>
      </c>
      <c r="G155" s="19">
        <v>0.72</v>
      </c>
      <c r="H155" s="19">
        <f t="shared" si="84"/>
        <v>0.79200000000000004</v>
      </c>
      <c r="I155" s="19">
        <f t="shared" si="85"/>
        <v>451.67759999999998</v>
      </c>
      <c r="J155" s="17">
        <v>0.03</v>
      </c>
      <c r="K155" s="12">
        <f t="shared" si="86"/>
        <v>17.108999999999998</v>
      </c>
      <c r="L155" s="92" t="s">
        <v>283</v>
      </c>
      <c r="M155" s="93">
        <v>53.15</v>
      </c>
      <c r="N155" s="19">
        <f t="shared" si="87"/>
        <v>74.41</v>
      </c>
      <c r="O155" s="19">
        <f t="shared" si="88"/>
        <v>2.2323</v>
      </c>
      <c r="P155" s="19">
        <f t="shared" si="89"/>
        <v>1273.0806899999998</v>
      </c>
      <c r="Q155" s="19">
        <f t="shared" si="90"/>
        <v>1724.7582899999998</v>
      </c>
      <c r="R155" s="52"/>
    </row>
    <row r="156" spans="2:18" ht="69" x14ac:dyDescent="0.25">
      <c r="B156" s="51">
        <f>IF(F156&lt;&gt;"",1+MAX($B$22:B155),"")</f>
        <v>70</v>
      </c>
      <c r="C156" s="127"/>
      <c r="D156" s="10" t="s">
        <v>273</v>
      </c>
      <c r="E156" s="25" t="s">
        <v>69</v>
      </c>
      <c r="F156" s="41">
        <f>(5*29+8*18+12*14+134*15)</f>
        <v>2467</v>
      </c>
      <c r="G156" s="19">
        <v>1.39</v>
      </c>
      <c r="H156" s="19">
        <f t="shared" si="84"/>
        <v>1.5289999999999999</v>
      </c>
      <c r="I156" s="19">
        <f t="shared" si="85"/>
        <v>3772.0429999999997</v>
      </c>
      <c r="J156" s="17">
        <v>3.2925682031984947E-2</v>
      </c>
      <c r="K156" s="12">
        <f t="shared" si="86"/>
        <v>81.227657572906864</v>
      </c>
      <c r="L156" s="92" t="s">
        <v>283</v>
      </c>
      <c r="M156" s="93">
        <v>53.15</v>
      </c>
      <c r="N156" s="19">
        <f t="shared" si="87"/>
        <v>74.41</v>
      </c>
      <c r="O156" s="19">
        <f t="shared" si="88"/>
        <v>2.4499999999999997</v>
      </c>
      <c r="P156" s="19">
        <f t="shared" si="89"/>
        <v>6044.15</v>
      </c>
      <c r="Q156" s="19">
        <f t="shared" si="90"/>
        <v>9816.1929999999993</v>
      </c>
      <c r="R156" s="52"/>
    </row>
    <row r="157" spans="2:18" x14ac:dyDescent="0.25">
      <c r="B157" s="51" t="str">
        <f>IF(F157&lt;&gt;"",1+MAX($B$22:B156),"")</f>
        <v/>
      </c>
      <c r="C157" s="127"/>
      <c r="D157" s="10"/>
      <c r="E157" s="25"/>
      <c r="F157" s="41"/>
      <c r="G157" s="19"/>
      <c r="H157" s="19">
        <f t="shared" si="84"/>
        <v>0</v>
      </c>
      <c r="I157" s="19">
        <f t="shared" si="85"/>
        <v>0</v>
      </c>
      <c r="J157" s="17"/>
      <c r="K157" s="12">
        <f t="shared" si="86"/>
        <v>0</v>
      </c>
      <c r="L157" s="12"/>
      <c r="M157" s="19"/>
      <c r="N157" s="19">
        <f t="shared" si="87"/>
        <v>0</v>
      </c>
      <c r="O157" s="19">
        <f t="shared" si="88"/>
        <v>0</v>
      </c>
      <c r="P157" s="19">
        <f t="shared" si="89"/>
        <v>0</v>
      </c>
      <c r="Q157" s="19">
        <f t="shared" si="90"/>
        <v>0</v>
      </c>
      <c r="R157" s="52"/>
    </row>
    <row r="158" spans="2:18" x14ac:dyDescent="0.25">
      <c r="B158" s="51" t="str">
        <f>IF(F158&lt;&gt;"",1+MAX($B$22:B157),"")</f>
        <v/>
      </c>
      <c r="C158" s="127"/>
      <c r="D158" s="54" t="s">
        <v>176</v>
      </c>
      <c r="E158" s="25"/>
      <c r="F158" s="41"/>
      <c r="G158" s="19"/>
      <c r="H158" s="19">
        <f t="shared" si="84"/>
        <v>0</v>
      </c>
      <c r="I158" s="19">
        <f t="shared" si="85"/>
        <v>0</v>
      </c>
      <c r="J158" s="17"/>
      <c r="K158" s="12">
        <f t="shared" si="86"/>
        <v>0</v>
      </c>
      <c r="L158" s="12"/>
      <c r="M158" s="19"/>
      <c r="N158" s="19">
        <f t="shared" si="87"/>
        <v>0</v>
      </c>
      <c r="O158" s="19">
        <f t="shared" si="88"/>
        <v>0</v>
      </c>
      <c r="P158" s="19">
        <f t="shared" si="89"/>
        <v>0</v>
      </c>
      <c r="Q158" s="19">
        <f t="shared" si="90"/>
        <v>0</v>
      </c>
      <c r="R158" s="52"/>
    </row>
    <row r="159" spans="2:18" x14ac:dyDescent="0.25">
      <c r="B159" s="51">
        <f>IF(F159&lt;&gt;"",1+MAX($B$22:B158),"")</f>
        <v>71</v>
      </c>
      <c r="C159" s="127"/>
      <c r="D159" s="10" t="s">
        <v>177</v>
      </c>
      <c r="E159" s="25" t="s">
        <v>69</v>
      </c>
      <c r="F159" s="41">
        <f>8*8.32</f>
        <v>66.56</v>
      </c>
      <c r="G159" s="19">
        <v>1.39</v>
      </c>
      <c r="H159" s="19">
        <f t="shared" si="84"/>
        <v>1.5289999999999999</v>
      </c>
      <c r="I159" s="19">
        <f t="shared" si="85"/>
        <v>101.77024</v>
      </c>
      <c r="J159" s="17">
        <v>3.2925682031984947E-2</v>
      </c>
      <c r="K159" s="12">
        <f t="shared" si="86"/>
        <v>2.1915333960489183</v>
      </c>
      <c r="L159" s="92" t="s">
        <v>283</v>
      </c>
      <c r="M159" s="93">
        <v>53.15</v>
      </c>
      <c r="N159" s="19">
        <f t="shared" si="87"/>
        <v>74.41</v>
      </c>
      <c r="O159" s="19">
        <f t="shared" si="88"/>
        <v>2.4499999999999997</v>
      </c>
      <c r="P159" s="19">
        <f t="shared" si="89"/>
        <v>163.07199999999997</v>
      </c>
      <c r="Q159" s="19">
        <f t="shared" si="90"/>
        <v>264.84223999999995</v>
      </c>
      <c r="R159" s="52"/>
    </row>
    <row r="160" spans="2:18" x14ac:dyDescent="0.25">
      <c r="B160" s="51" t="str">
        <f>IF(F160&lt;&gt;"",1+MAX($B$22:B159),"")</f>
        <v/>
      </c>
      <c r="C160" s="127"/>
      <c r="D160" s="10"/>
      <c r="E160" s="25"/>
      <c r="F160" s="41"/>
      <c r="G160" s="19"/>
      <c r="H160" s="19">
        <f t="shared" si="84"/>
        <v>0</v>
      </c>
      <c r="I160" s="19">
        <f t="shared" si="85"/>
        <v>0</v>
      </c>
      <c r="J160" s="17"/>
      <c r="K160" s="12">
        <f t="shared" si="86"/>
        <v>0</v>
      </c>
      <c r="L160" s="12"/>
      <c r="M160" s="19"/>
      <c r="N160" s="19">
        <f t="shared" si="87"/>
        <v>0</v>
      </c>
      <c r="O160" s="19">
        <f t="shared" si="88"/>
        <v>0</v>
      </c>
      <c r="P160" s="19">
        <f t="shared" si="89"/>
        <v>0</v>
      </c>
      <c r="Q160" s="19">
        <f t="shared" si="90"/>
        <v>0</v>
      </c>
      <c r="R160" s="52"/>
    </row>
    <row r="161" spans="2:19" x14ac:dyDescent="0.25">
      <c r="B161" s="51" t="str">
        <f>IF(F161&lt;&gt;"",1+MAX($B$22:B160),"")</f>
        <v/>
      </c>
      <c r="C161" s="127"/>
      <c r="D161" s="54" t="s">
        <v>106</v>
      </c>
      <c r="E161" s="25"/>
      <c r="F161" s="41"/>
      <c r="G161" s="19"/>
      <c r="H161" s="19">
        <f t="shared" si="84"/>
        <v>0</v>
      </c>
      <c r="I161" s="19">
        <f t="shared" si="85"/>
        <v>0</v>
      </c>
      <c r="J161" s="17"/>
      <c r="K161" s="12">
        <f t="shared" si="86"/>
        <v>0</v>
      </c>
      <c r="L161" s="12"/>
      <c r="M161" s="19"/>
      <c r="N161" s="19">
        <f t="shared" si="87"/>
        <v>0</v>
      </c>
      <c r="O161" s="19">
        <f t="shared" si="88"/>
        <v>0</v>
      </c>
      <c r="P161" s="19">
        <f t="shared" si="89"/>
        <v>0</v>
      </c>
      <c r="Q161" s="19">
        <f t="shared" si="90"/>
        <v>0</v>
      </c>
      <c r="R161" s="52"/>
    </row>
    <row r="162" spans="2:19" x14ac:dyDescent="0.25">
      <c r="B162" s="51">
        <f>IF(F162&lt;&gt;"",1+MAX($B$22:B161),"")</f>
        <v>72</v>
      </c>
      <c r="C162" s="127"/>
      <c r="D162" s="10" t="s">
        <v>280</v>
      </c>
      <c r="E162" s="25" t="s">
        <v>70</v>
      </c>
      <c r="F162" s="41">
        <f>23*2</f>
        <v>46</v>
      </c>
      <c r="G162" s="91"/>
      <c r="H162" s="91">
        <f t="shared" si="84"/>
        <v>0</v>
      </c>
      <c r="I162" s="91">
        <f t="shared" si="85"/>
        <v>0</v>
      </c>
      <c r="J162" s="94"/>
      <c r="K162" s="95">
        <f t="shared" si="86"/>
        <v>0</v>
      </c>
      <c r="L162" s="95"/>
      <c r="M162" s="91"/>
      <c r="N162" s="91">
        <f t="shared" si="87"/>
        <v>0</v>
      </c>
      <c r="O162" s="91">
        <f t="shared" si="88"/>
        <v>0</v>
      </c>
      <c r="P162" s="91">
        <f t="shared" si="89"/>
        <v>0</v>
      </c>
      <c r="Q162" s="91">
        <f t="shared" si="90"/>
        <v>0</v>
      </c>
      <c r="R162" s="52"/>
    </row>
    <row r="163" spans="2:19" x14ac:dyDescent="0.25">
      <c r="B163" s="51">
        <f>IF(F163&lt;&gt;"",1+MAX($B$22:B162),"")</f>
        <v>73</v>
      </c>
      <c r="C163" s="127"/>
      <c r="D163" s="10" t="s">
        <v>174</v>
      </c>
      <c r="E163" s="25" t="s">
        <v>70</v>
      </c>
      <c r="F163" s="41">
        <v>195</v>
      </c>
      <c r="G163" s="91"/>
      <c r="H163" s="91">
        <f t="shared" si="84"/>
        <v>0</v>
      </c>
      <c r="I163" s="91">
        <f t="shared" si="85"/>
        <v>0</v>
      </c>
      <c r="J163" s="94"/>
      <c r="K163" s="95">
        <f t="shared" si="86"/>
        <v>0</v>
      </c>
      <c r="L163" s="95"/>
      <c r="M163" s="91"/>
      <c r="N163" s="91">
        <f t="shared" si="87"/>
        <v>0</v>
      </c>
      <c r="O163" s="91">
        <f t="shared" si="88"/>
        <v>0</v>
      </c>
      <c r="P163" s="91">
        <f t="shared" si="89"/>
        <v>0</v>
      </c>
      <c r="Q163" s="91">
        <f t="shared" si="90"/>
        <v>0</v>
      </c>
      <c r="R163" s="52"/>
    </row>
    <row r="164" spans="2:19" x14ac:dyDescent="0.25">
      <c r="B164" s="51" t="str">
        <f>IF(F164&lt;&gt;"",1+MAX($B$22:B163),"")</f>
        <v/>
      </c>
      <c r="C164" s="127"/>
      <c r="D164" s="10"/>
      <c r="E164" s="25"/>
      <c r="F164" s="41"/>
      <c r="G164" s="19"/>
      <c r="H164" s="19">
        <f t="shared" si="84"/>
        <v>0</v>
      </c>
      <c r="I164" s="19">
        <f t="shared" si="85"/>
        <v>0</v>
      </c>
      <c r="J164" s="17"/>
      <c r="K164" s="12">
        <f t="shared" si="86"/>
        <v>0</v>
      </c>
      <c r="L164" s="12"/>
      <c r="M164" s="19"/>
      <c r="N164" s="19">
        <f t="shared" si="87"/>
        <v>0</v>
      </c>
      <c r="O164" s="19">
        <f t="shared" si="88"/>
        <v>0</v>
      </c>
      <c r="P164" s="19">
        <f t="shared" si="89"/>
        <v>0</v>
      </c>
      <c r="Q164" s="19">
        <f t="shared" si="90"/>
        <v>0</v>
      </c>
      <c r="R164" s="52"/>
    </row>
    <row r="165" spans="2:19" x14ac:dyDescent="0.25">
      <c r="B165" s="51" t="str">
        <f>IF(F165&lt;&gt;"",1+MAX($B$22:B164),"")</f>
        <v/>
      </c>
      <c r="C165" s="127"/>
      <c r="D165" s="54" t="s">
        <v>107</v>
      </c>
      <c r="E165" s="25"/>
      <c r="F165" s="41"/>
      <c r="G165" s="19"/>
      <c r="H165" s="19">
        <f t="shared" si="84"/>
        <v>0</v>
      </c>
      <c r="I165" s="19">
        <f t="shared" si="85"/>
        <v>0</v>
      </c>
      <c r="J165" s="17"/>
      <c r="K165" s="12">
        <f t="shared" si="86"/>
        <v>0</v>
      </c>
      <c r="L165" s="12"/>
      <c r="M165" s="19"/>
      <c r="N165" s="19">
        <f t="shared" si="87"/>
        <v>0</v>
      </c>
      <c r="O165" s="19">
        <f t="shared" si="88"/>
        <v>0</v>
      </c>
      <c r="P165" s="19">
        <f t="shared" si="89"/>
        <v>0</v>
      </c>
      <c r="Q165" s="19">
        <f t="shared" si="90"/>
        <v>0</v>
      </c>
      <c r="R165" s="52"/>
    </row>
    <row r="166" spans="2:19" x14ac:dyDescent="0.25">
      <c r="B166" s="51">
        <f>IF(F166&lt;&gt;"",1+MAX($B$22:B165),"")</f>
        <v>74</v>
      </c>
      <c r="C166" s="127"/>
      <c r="D166" s="10" t="s">
        <v>279</v>
      </c>
      <c r="E166" s="25" t="s">
        <v>70</v>
      </c>
      <c r="F166" s="41">
        <f>23*2</f>
        <v>46</v>
      </c>
      <c r="G166" s="91"/>
      <c r="H166" s="91">
        <f t="shared" ref="H166:H167" si="112">G166*$T$2</f>
        <v>0</v>
      </c>
      <c r="I166" s="91">
        <f t="shared" ref="I166:I167" si="113">F166*H166</f>
        <v>0</v>
      </c>
      <c r="J166" s="94"/>
      <c r="K166" s="95">
        <f t="shared" ref="K166:K167" si="114">F166*J166</f>
        <v>0</v>
      </c>
      <c r="L166" s="95"/>
      <c r="M166" s="91"/>
      <c r="N166" s="91">
        <f t="shared" ref="N166:N167" si="115">M166*$U$2</f>
        <v>0</v>
      </c>
      <c r="O166" s="91">
        <f t="shared" ref="O166:O167" si="116">J166*N166</f>
        <v>0</v>
      </c>
      <c r="P166" s="91">
        <f t="shared" ref="P166:P167" si="117">F166*O166</f>
        <v>0</v>
      </c>
      <c r="Q166" s="91">
        <f t="shared" ref="Q166:Q167" si="118">I166+P166</f>
        <v>0</v>
      </c>
      <c r="R166" s="52"/>
    </row>
    <row r="167" spans="2:19" x14ac:dyDescent="0.25">
      <c r="B167" s="51">
        <f>IF(F167&lt;&gt;"",1+MAX($B$22:B166),"")</f>
        <v>75</v>
      </c>
      <c r="C167" s="128"/>
      <c r="D167" s="10" t="s">
        <v>175</v>
      </c>
      <c r="E167" s="25" t="s">
        <v>70</v>
      </c>
      <c r="F167" s="41">
        <v>195</v>
      </c>
      <c r="G167" s="91"/>
      <c r="H167" s="91">
        <f t="shared" si="112"/>
        <v>0</v>
      </c>
      <c r="I167" s="91">
        <f t="shared" si="113"/>
        <v>0</v>
      </c>
      <c r="J167" s="94"/>
      <c r="K167" s="95">
        <f t="shared" si="114"/>
        <v>0</v>
      </c>
      <c r="L167" s="95"/>
      <c r="M167" s="91"/>
      <c r="N167" s="91">
        <f t="shared" si="115"/>
        <v>0</v>
      </c>
      <c r="O167" s="91">
        <f t="shared" si="116"/>
        <v>0</v>
      </c>
      <c r="P167" s="91">
        <f t="shared" si="117"/>
        <v>0</v>
      </c>
      <c r="Q167" s="91">
        <f t="shared" si="118"/>
        <v>0</v>
      </c>
      <c r="R167" s="52"/>
    </row>
    <row r="168" spans="2:19" x14ac:dyDescent="0.25">
      <c r="B168" s="51" t="str">
        <f>IF(F168&lt;&gt;"",1+MAX($B$22:B167),"")</f>
        <v/>
      </c>
      <c r="C168" s="55"/>
      <c r="D168" s="10"/>
      <c r="E168" s="25"/>
      <c r="F168" s="41"/>
      <c r="G168" s="19"/>
      <c r="H168" s="19">
        <f t="shared" ref="H168" si="119">G168*$T$2</f>
        <v>0</v>
      </c>
      <c r="I168" s="19">
        <f t="shared" ref="I168" si="120">F168*H168</f>
        <v>0</v>
      </c>
      <c r="J168" s="17"/>
      <c r="K168" s="12">
        <f t="shared" ref="K168" si="121">F168*J168</f>
        <v>0</v>
      </c>
      <c r="L168" s="12"/>
      <c r="M168" s="19"/>
      <c r="N168" s="19">
        <f t="shared" ref="N168" si="122">M168*$U$2</f>
        <v>0</v>
      </c>
      <c r="O168" s="19">
        <f t="shared" ref="O168" si="123">J168*N168</f>
        <v>0</v>
      </c>
      <c r="P168" s="19">
        <f t="shared" ref="P168" si="124">F168*O168</f>
        <v>0</v>
      </c>
      <c r="Q168" s="19">
        <f t="shared" ref="Q168" si="125">I168+P168</f>
        <v>0</v>
      </c>
      <c r="R168" s="52"/>
      <c r="S168" s="14"/>
    </row>
    <row r="169" spans="2:19" s="14" customFormat="1" ht="12.75" customHeight="1" x14ac:dyDescent="0.25">
      <c r="B169" s="15" t="str">
        <f>IF(F169&lt;&gt;"",1+MAX($B$22:B168),"")</f>
        <v/>
      </c>
      <c r="C169" s="15" t="s">
        <v>45</v>
      </c>
      <c r="D169" s="8" t="s">
        <v>20</v>
      </c>
      <c r="E169" s="145" t="s">
        <v>57</v>
      </c>
      <c r="F169" s="145"/>
      <c r="G169" s="145"/>
      <c r="H169" s="56">
        <f>SUM(I170:I180)</f>
        <v>664.4000000000002</v>
      </c>
      <c r="I169" s="9">
        <f t="shared" si="78"/>
        <v>0</v>
      </c>
      <c r="J169" s="9"/>
      <c r="K169" s="146" t="s">
        <v>58</v>
      </c>
      <c r="L169" s="147"/>
      <c r="M169" s="147"/>
      <c r="N169" s="148"/>
      <c r="O169" s="56">
        <f>SUM(P170:P180)</f>
        <v>361.93024000000003</v>
      </c>
      <c r="P169" s="9">
        <f t="shared" si="82"/>
        <v>0</v>
      </c>
      <c r="Q169" s="50">
        <f>SUM(Q170:Q180)</f>
        <v>1026.33024</v>
      </c>
      <c r="R169" s="50">
        <f>(Q169)+(H169*$Q$8)+(O169*$Q$9)+(Q169*$Q$10)+($Q$11*((Q169)+(H169*$Q$8)+(O169*$Q$9)+(Q169*$Q$10)))+(Q169*$Q$12)</f>
        <v>1441.73516688</v>
      </c>
    </row>
    <row r="170" spans="2:19" x14ac:dyDescent="0.25">
      <c r="B170" s="51" t="str">
        <f>IF(F170&lt;&gt;"",1+MAX($B$22:B169),"")</f>
        <v/>
      </c>
      <c r="C170" s="55"/>
      <c r="D170" s="10"/>
      <c r="E170" s="25"/>
      <c r="F170" s="41"/>
      <c r="G170" s="19"/>
      <c r="H170" s="19">
        <f t="shared" ref="H170" si="126">G170*$T$2</f>
        <v>0</v>
      </c>
      <c r="I170" s="19">
        <f t="shared" ref="I170:I181" si="127">F170*H170</f>
        <v>0</v>
      </c>
      <c r="J170" s="17"/>
      <c r="K170" s="12">
        <f t="shared" ref="K170" si="128">F170*J170</f>
        <v>0</v>
      </c>
      <c r="L170" s="12"/>
      <c r="M170" s="19"/>
      <c r="N170" s="19">
        <f t="shared" ref="N170" si="129">M170*$U$2</f>
        <v>0</v>
      </c>
      <c r="O170" s="19">
        <f t="shared" ref="O170" si="130">J170*N170</f>
        <v>0</v>
      </c>
      <c r="P170" s="19">
        <f t="shared" ref="P170:P181" si="131">F170*O170</f>
        <v>0</v>
      </c>
      <c r="Q170" s="19">
        <f t="shared" ref="Q170" si="132">I170+P170</f>
        <v>0</v>
      </c>
      <c r="R170" s="52"/>
      <c r="S170" s="14"/>
    </row>
    <row r="171" spans="2:19" x14ac:dyDescent="0.25">
      <c r="B171" s="70" t="str">
        <f>IF(F171&lt;&gt;"",1+MAX($B$22:B170),"")</f>
        <v/>
      </c>
      <c r="C171" s="71"/>
      <c r="D171" s="72" t="s">
        <v>109</v>
      </c>
      <c r="E171" s="25"/>
      <c r="F171" s="41"/>
      <c r="G171" s="19"/>
      <c r="H171" s="19">
        <f t="shared" ref="H171:H180" si="133">G171*$T$2</f>
        <v>0</v>
      </c>
      <c r="I171" s="19">
        <f t="shared" ref="I171:I180" si="134">F171*H171</f>
        <v>0</v>
      </c>
      <c r="J171" s="17"/>
      <c r="K171" s="12">
        <f t="shared" ref="K171:K180" si="135">F171*J171</f>
        <v>0</v>
      </c>
      <c r="L171" s="12"/>
      <c r="M171" s="19"/>
      <c r="N171" s="19">
        <f t="shared" ref="N171:N180" si="136">M171*$U$2</f>
        <v>0</v>
      </c>
      <c r="O171" s="19">
        <f t="shared" ref="O171:O180" si="137">J171*N171</f>
        <v>0</v>
      </c>
      <c r="P171" s="19">
        <f t="shared" ref="P171:P180" si="138">F171*O171</f>
        <v>0</v>
      </c>
      <c r="Q171" s="19">
        <f t="shared" ref="Q171:Q180" si="139">I171+P171</f>
        <v>0</v>
      </c>
      <c r="R171" s="52"/>
    </row>
    <row r="172" spans="2:19" x14ac:dyDescent="0.25">
      <c r="B172" s="51">
        <f>IF(F172&lt;&gt;"",1+MAX($B$22:B171),"")</f>
        <v>76</v>
      </c>
      <c r="C172" s="126" t="s">
        <v>143</v>
      </c>
      <c r="D172" s="10" t="s">
        <v>110</v>
      </c>
      <c r="E172" s="25" t="s">
        <v>81</v>
      </c>
      <c r="F172" s="41">
        <v>2</v>
      </c>
      <c r="G172" s="19">
        <v>104</v>
      </c>
      <c r="H172" s="19">
        <f t="shared" si="133"/>
        <v>114.4</v>
      </c>
      <c r="I172" s="19">
        <f t="shared" si="134"/>
        <v>228.8</v>
      </c>
      <c r="J172" s="17">
        <v>0.53600000000000003</v>
      </c>
      <c r="K172" s="12">
        <f t="shared" si="135"/>
        <v>1.0720000000000001</v>
      </c>
      <c r="L172" s="92" t="s">
        <v>284</v>
      </c>
      <c r="M172" s="93">
        <v>53.15</v>
      </c>
      <c r="N172" s="19">
        <f t="shared" si="136"/>
        <v>74.41</v>
      </c>
      <c r="O172" s="19">
        <f t="shared" si="137"/>
        <v>39.883760000000002</v>
      </c>
      <c r="P172" s="19">
        <f t="shared" si="138"/>
        <v>79.767520000000005</v>
      </c>
      <c r="Q172" s="19">
        <f t="shared" si="139"/>
        <v>308.56752</v>
      </c>
      <c r="R172" s="52"/>
    </row>
    <row r="173" spans="2:19" x14ac:dyDescent="0.25">
      <c r="B173" s="51">
        <f>IF(F173&lt;&gt;"",1+MAX($B$22:B172),"")</f>
        <v>77</v>
      </c>
      <c r="C173" s="127"/>
      <c r="D173" s="10" t="s">
        <v>111</v>
      </c>
      <c r="E173" s="25" t="s">
        <v>81</v>
      </c>
      <c r="F173" s="41">
        <v>2</v>
      </c>
      <c r="G173" s="19">
        <v>39.5</v>
      </c>
      <c r="H173" s="19">
        <f t="shared" si="133"/>
        <v>43.45</v>
      </c>
      <c r="I173" s="19">
        <f t="shared" si="134"/>
        <v>86.9</v>
      </c>
      <c r="J173" s="17">
        <v>0.372</v>
      </c>
      <c r="K173" s="12">
        <f t="shared" si="135"/>
        <v>0.74399999999999999</v>
      </c>
      <c r="L173" s="92" t="s">
        <v>284</v>
      </c>
      <c r="M173" s="93">
        <v>53.15</v>
      </c>
      <c r="N173" s="19">
        <f t="shared" si="136"/>
        <v>74.41</v>
      </c>
      <c r="O173" s="19">
        <f t="shared" si="137"/>
        <v>27.680519999999998</v>
      </c>
      <c r="P173" s="19">
        <f t="shared" si="138"/>
        <v>55.361039999999996</v>
      </c>
      <c r="Q173" s="19">
        <f t="shared" si="139"/>
        <v>142.26104000000001</v>
      </c>
      <c r="R173" s="52"/>
    </row>
    <row r="174" spans="2:19" x14ac:dyDescent="0.25">
      <c r="B174" s="51">
        <f>IF(F174&lt;&gt;"",1+MAX($B$22:B173),"")</f>
        <v>78</v>
      </c>
      <c r="C174" s="127"/>
      <c r="D174" s="10" t="s">
        <v>112</v>
      </c>
      <c r="E174" s="25" t="s">
        <v>81</v>
      </c>
      <c r="F174" s="41">
        <v>2</v>
      </c>
      <c r="G174" s="19">
        <v>50.5</v>
      </c>
      <c r="H174" s="19">
        <f t="shared" si="133"/>
        <v>55.550000000000004</v>
      </c>
      <c r="I174" s="19">
        <f t="shared" si="134"/>
        <v>111.10000000000001</v>
      </c>
      <c r="J174" s="17">
        <v>0.39500000000000002</v>
      </c>
      <c r="K174" s="12">
        <f t="shared" si="135"/>
        <v>0.79</v>
      </c>
      <c r="L174" s="92" t="s">
        <v>284</v>
      </c>
      <c r="M174" s="93">
        <v>53.15</v>
      </c>
      <c r="N174" s="19">
        <f t="shared" si="136"/>
        <v>74.41</v>
      </c>
      <c r="O174" s="19">
        <f t="shared" si="137"/>
        <v>29.391950000000001</v>
      </c>
      <c r="P174" s="19">
        <f t="shared" si="138"/>
        <v>58.783900000000003</v>
      </c>
      <c r="Q174" s="19">
        <f t="shared" si="139"/>
        <v>169.88390000000001</v>
      </c>
      <c r="R174" s="52"/>
    </row>
    <row r="175" spans="2:19" x14ac:dyDescent="0.25">
      <c r="B175" s="51">
        <f>IF(F175&lt;&gt;"",1+MAX($B$22:B174),"")</f>
        <v>79</v>
      </c>
      <c r="C175" s="127"/>
      <c r="D175" s="10" t="s">
        <v>113</v>
      </c>
      <c r="E175" s="25" t="s">
        <v>81</v>
      </c>
      <c r="F175" s="41">
        <v>2</v>
      </c>
      <c r="G175" s="19">
        <v>23</v>
      </c>
      <c r="H175" s="19">
        <f t="shared" si="133"/>
        <v>25.3</v>
      </c>
      <c r="I175" s="19">
        <f t="shared" si="134"/>
        <v>50.6</v>
      </c>
      <c r="J175" s="17">
        <v>0.33300000000000002</v>
      </c>
      <c r="K175" s="12">
        <f t="shared" si="135"/>
        <v>0.66600000000000004</v>
      </c>
      <c r="L175" s="92" t="s">
        <v>284</v>
      </c>
      <c r="M175" s="93">
        <v>53.15</v>
      </c>
      <c r="N175" s="19">
        <f t="shared" si="136"/>
        <v>74.41</v>
      </c>
      <c r="O175" s="19">
        <f t="shared" si="137"/>
        <v>24.77853</v>
      </c>
      <c r="P175" s="19">
        <f t="shared" si="138"/>
        <v>49.55706</v>
      </c>
      <c r="Q175" s="19">
        <f t="shared" si="139"/>
        <v>100.15706</v>
      </c>
      <c r="R175" s="52"/>
    </row>
    <row r="176" spans="2:19" x14ac:dyDescent="0.25">
      <c r="B176" s="51">
        <f>IF(F176&lt;&gt;"",1+MAX($B$22:B175),"")</f>
        <v>80</v>
      </c>
      <c r="C176" s="127"/>
      <c r="D176" s="10" t="s">
        <v>114</v>
      </c>
      <c r="E176" s="25" t="s">
        <v>81</v>
      </c>
      <c r="F176" s="41">
        <v>2</v>
      </c>
      <c r="G176" s="19">
        <v>10.5</v>
      </c>
      <c r="H176" s="19">
        <f t="shared" si="133"/>
        <v>11.55</v>
      </c>
      <c r="I176" s="19">
        <f t="shared" si="134"/>
        <v>23.1</v>
      </c>
      <c r="J176" s="17">
        <v>0.125</v>
      </c>
      <c r="K176" s="12">
        <f t="shared" si="135"/>
        <v>0.25</v>
      </c>
      <c r="L176" s="92" t="s">
        <v>284</v>
      </c>
      <c r="M176" s="93">
        <v>53.15</v>
      </c>
      <c r="N176" s="19">
        <f t="shared" si="136"/>
        <v>74.41</v>
      </c>
      <c r="O176" s="19">
        <f t="shared" si="137"/>
        <v>9.3012499999999996</v>
      </c>
      <c r="P176" s="19">
        <f t="shared" si="138"/>
        <v>18.602499999999999</v>
      </c>
      <c r="Q176" s="19">
        <f t="shared" si="139"/>
        <v>41.702500000000001</v>
      </c>
      <c r="R176" s="52"/>
    </row>
    <row r="177" spans="2:19" x14ac:dyDescent="0.25">
      <c r="B177" s="51">
        <f>IF(F177&lt;&gt;"",1+MAX($B$22:B176),"")</f>
        <v>81</v>
      </c>
      <c r="C177" s="127"/>
      <c r="D177" s="10" t="s">
        <v>115</v>
      </c>
      <c r="E177" s="25" t="s">
        <v>81</v>
      </c>
      <c r="F177" s="41">
        <v>2</v>
      </c>
      <c r="G177" s="19">
        <v>16</v>
      </c>
      <c r="H177" s="19">
        <f t="shared" si="133"/>
        <v>17.600000000000001</v>
      </c>
      <c r="I177" s="19">
        <f t="shared" si="134"/>
        <v>35.200000000000003</v>
      </c>
      <c r="J177" s="17">
        <v>0.26600000000000001</v>
      </c>
      <c r="K177" s="12">
        <f t="shared" si="135"/>
        <v>0.53200000000000003</v>
      </c>
      <c r="L177" s="92" t="s">
        <v>284</v>
      </c>
      <c r="M177" s="93">
        <v>53.15</v>
      </c>
      <c r="N177" s="19">
        <f t="shared" si="136"/>
        <v>74.41</v>
      </c>
      <c r="O177" s="19">
        <f t="shared" si="137"/>
        <v>19.793060000000001</v>
      </c>
      <c r="P177" s="19">
        <f t="shared" si="138"/>
        <v>39.586120000000001</v>
      </c>
      <c r="Q177" s="19">
        <f t="shared" si="139"/>
        <v>74.786120000000011</v>
      </c>
      <c r="R177" s="52"/>
    </row>
    <row r="178" spans="2:19" x14ac:dyDescent="0.25">
      <c r="B178" s="51">
        <f>IF(F178&lt;&gt;"",1+MAX($B$22:B177),"")</f>
        <v>82</v>
      </c>
      <c r="C178" s="128"/>
      <c r="D178" s="10" t="s">
        <v>116</v>
      </c>
      <c r="E178" s="25" t="s">
        <v>81</v>
      </c>
      <c r="F178" s="41">
        <v>2</v>
      </c>
      <c r="G178" s="19">
        <v>58.5</v>
      </c>
      <c r="H178" s="19">
        <f t="shared" si="133"/>
        <v>64.350000000000009</v>
      </c>
      <c r="I178" s="19">
        <f t="shared" si="134"/>
        <v>128.70000000000002</v>
      </c>
      <c r="J178" s="17">
        <v>0.40500000000000003</v>
      </c>
      <c r="K178" s="12">
        <f t="shared" si="135"/>
        <v>0.81</v>
      </c>
      <c r="L178" s="92" t="s">
        <v>284</v>
      </c>
      <c r="M178" s="93">
        <v>53.15</v>
      </c>
      <c r="N178" s="19">
        <f t="shared" si="136"/>
        <v>74.41</v>
      </c>
      <c r="O178" s="19">
        <f t="shared" si="137"/>
        <v>30.136050000000001</v>
      </c>
      <c r="P178" s="19">
        <f t="shared" si="138"/>
        <v>60.272100000000002</v>
      </c>
      <c r="Q178" s="19">
        <f t="shared" si="139"/>
        <v>188.97210000000001</v>
      </c>
      <c r="R178" s="52"/>
    </row>
    <row r="179" spans="2:19" ht="27.6" x14ac:dyDescent="0.25">
      <c r="B179" s="51" t="str">
        <f>IF(F179&lt;&gt;"",1+MAX($B$22:B178),"")</f>
        <v/>
      </c>
      <c r="C179" s="55"/>
      <c r="D179" s="54" t="s">
        <v>277</v>
      </c>
      <c r="E179" s="25"/>
      <c r="F179" s="41"/>
      <c r="G179" s="19"/>
      <c r="H179" s="19">
        <f t="shared" si="133"/>
        <v>0</v>
      </c>
      <c r="I179" s="19">
        <f t="shared" si="134"/>
        <v>0</v>
      </c>
      <c r="J179" s="17"/>
      <c r="K179" s="12">
        <f t="shared" si="135"/>
        <v>0</v>
      </c>
      <c r="L179" s="12"/>
      <c r="M179" s="19"/>
      <c r="N179" s="19">
        <f t="shared" si="136"/>
        <v>0</v>
      </c>
      <c r="O179" s="19">
        <f t="shared" si="137"/>
        <v>0</v>
      </c>
      <c r="P179" s="19">
        <f t="shared" si="138"/>
        <v>0</v>
      </c>
      <c r="Q179" s="19">
        <f t="shared" si="139"/>
        <v>0</v>
      </c>
      <c r="R179" s="52"/>
    </row>
    <row r="180" spans="2:19" x14ac:dyDescent="0.25">
      <c r="B180" s="51" t="str">
        <f>IF(F180&lt;&gt;"",1+MAX($B$22:B179),"")</f>
        <v/>
      </c>
      <c r="C180" s="55"/>
      <c r="D180" s="10"/>
      <c r="E180" s="25"/>
      <c r="F180" s="41"/>
      <c r="G180" s="19"/>
      <c r="H180" s="19">
        <f t="shared" si="133"/>
        <v>0</v>
      </c>
      <c r="I180" s="19">
        <f t="shared" si="134"/>
        <v>0</v>
      </c>
      <c r="J180" s="17"/>
      <c r="K180" s="12">
        <f t="shared" si="135"/>
        <v>0</v>
      </c>
      <c r="L180" s="12"/>
      <c r="M180" s="19"/>
      <c r="N180" s="19">
        <f t="shared" si="136"/>
        <v>0</v>
      </c>
      <c r="O180" s="19">
        <f t="shared" si="137"/>
        <v>0</v>
      </c>
      <c r="P180" s="19">
        <f t="shared" si="138"/>
        <v>0</v>
      </c>
      <c r="Q180" s="19">
        <f t="shared" si="139"/>
        <v>0</v>
      </c>
      <c r="R180" s="52"/>
    </row>
    <row r="181" spans="2:19" s="14" customFormat="1" ht="12.75" customHeight="1" x14ac:dyDescent="0.25">
      <c r="B181" s="15" t="str">
        <f>IF(F181&lt;&gt;"",1+MAX($B$22:B180),"")</f>
        <v/>
      </c>
      <c r="C181" s="15" t="s">
        <v>46</v>
      </c>
      <c r="D181" s="8" t="s">
        <v>129</v>
      </c>
      <c r="E181" s="145" t="s">
        <v>57</v>
      </c>
      <c r="F181" s="145"/>
      <c r="G181" s="145"/>
      <c r="H181" s="56">
        <f>SUM(I182:I196)</f>
        <v>38576.417000000009</v>
      </c>
      <c r="I181" s="9">
        <f t="shared" si="127"/>
        <v>0</v>
      </c>
      <c r="J181" s="9"/>
      <c r="K181" s="146" t="s">
        <v>58</v>
      </c>
      <c r="L181" s="147"/>
      <c r="M181" s="147"/>
      <c r="N181" s="148"/>
      <c r="O181" s="56">
        <f>SUM(P182:P196)</f>
        <v>3018.0073000000002</v>
      </c>
      <c r="P181" s="9">
        <f t="shared" si="131"/>
        <v>0</v>
      </c>
      <c r="Q181" s="50">
        <f>SUM(Q182:Q196)</f>
        <v>41594.424300000006</v>
      </c>
      <c r="R181" s="50">
        <f>(Q181)+(H181*$Q$8)+(O181*$Q$9)+(Q181*$Q$10)+($Q$11*((Q181)+(H181*$Q$8)+(O181*$Q$9)+(Q181*$Q$10)))+(Q181*$Q$12)</f>
        <v>58029.217718142012</v>
      </c>
    </row>
    <row r="182" spans="2:19" x14ac:dyDescent="0.25">
      <c r="B182" s="51" t="str">
        <f>IF(F182&lt;&gt;"",1+MAX($B$22:B181),"")</f>
        <v/>
      </c>
      <c r="C182" s="55"/>
      <c r="D182" s="10"/>
      <c r="E182" s="25"/>
      <c r="F182" s="41"/>
      <c r="G182" s="19"/>
      <c r="H182" s="19">
        <f t="shared" ref="H182" si="140">G182*$T$2</f>
        <v>0</v>
      </c>
      <c r="I182" s="19">
        <f t="shared" ref="I182:I197" si="141">F182*H182</f>
        <v>0</v>
      </c>
      <c r="J182" s="17"/>
      <c r="K182" s="12">
        <f t="shared" ref="K182" si="142">F182*J182</f>
        <v>0</v>
      </c>
      <c r="L182" s="12"/>
      <c r="M182" s="19"/>
      <c r="N182" s="19">
        <f t="shared" ref="N182" si="143">M182*$U$2</f>
        <v>0</v>
      </c>
      <c r="O182" s="19">
        <f t="shared" ref="O182" si="144">J182*N182</f>
        <v>0</v>
      </c>
      <c r="P182" s="19">
        <f t="shared" ref="P182:P197" si="145">F182*O182</f>
        <v>0</v>
      </c>
      <c r="Q182" s="19">
        <f t="shared" ref="Q182" si="146">I182+P182</f>
        <v>0</v>
      </c>
      <c r="R182" s="52"/>
      <c r="S182" s="14"/>
    </row>
    <row r="183" spans="2:19" x14ac:dyDescent="0.25">
      <c r="B183" s="70" t="str">
        <f>IF(F183&lt;&gt;"",1+MAX($B$22:B182),"")</f>
        <v/>
      </c>
      <c r="C183" s="71"/>
      <c r="D183" s="72" t="s">
        <v>118</v>
      </c>
      <c r="E183" s="25"/>
      <c r="F183" s="41"/>
      <c r="G183" s="19"/>
      <c r="H183" s="19">
        <f t="shared" ref="H183:H196" si="147">G183*$T$2</f>
        <v>0</v>
      </c>
      <c r="I183" s="19">
        <f t="shared" ref="I183:I196" si="148">F183*H183</f>
        <v>0</v>
      </c>
      <c r="J183" s="17"/>
      <c r="K183" s="12">
        <f t="shared" ref="K183:K196" si="149">F183*J183</f>
        <v>0</v>
      </c>
      <c r="L183" s="12"/>
      <c r="M183" s="19"/>
      <c r="N183" s="19">
        <f t="shared" ref="N183:N196" si="150">M183*$U$2</f>
        <v>0</v>
      </c>
      <c r="O183" s="19">
        <f t="shared" ref="O183:O196" si="151">J183*N183</f>
        <v>0</v>
      </c>
      <c r="P183" s="19">
        <f t="shared" ref="P183:P196" si="152">F183*O183</f>
        <v>0</v>
      </c>
      <c r="Q183" s="19">
        <f t="shared" ref="Q183:Q196" si="153">I183+P183</f>
        <v>0</v>
      </c>
      <c r="R183" s="52"/>
    </row>
    <row r="184" spans="2:19" ht="55.2" x14ac:dyDescent="0.25">
      <c r="B184" s="51">
        <f>IF(F184&lt;&gt;"",1+MAX($B$22:B183),"")</f>
        <v>83</v>
      </c>
      <c r="C184" s="126" t="s">
        <v>258</v>
      </c>
      <c r="D184" s="10" t="s">
        <v>180</v>
      </c>
      <c r="E184" s="25" t="s">
        <v>81</v>
      </c>
      <c r="F184" s="41">
        <v>1</v>
      </c>
      <c r="G184" s="19">
        <v>1600</v>
      </c>
      <c r="H184" s="19">
        <f t="shared" si="147"/>
        <v>1760.0000000000002</v>
      </c>
      <c r="I184" s="19">
        <f t="shared" si="148"/>
        <v>1760.0000000000002</v>
      </c>
      <c r="J184" s="17">
        <v>5.3440000000000003</v>
      </c>
      <c r="K184" s="12">
        <f t="shared" si="149"/>
        <v>5.3440000000000003</v>
      </c>
      <c r="L184" s="92" t="s">
        <v>299</v>
      </c>
      <c r="M184" s="93">
        <v>42.1</v>
      </c>
      <c r="N184" s="19">
        <f t="shared" si="150"/>
        <v>58.94</v>
      </c>
      <c r="O184" s="19">
        <f t="shared" si="151"/>
        <v>314.97536000000002</v>
      </c>
      <c r="P184" s="19">
        <f t="shared" si="152"/>
        <v>314.97536000000002</v>
      </c>
      <c r="Q184" s="19">
        <f t="shared" si="153"/>
        <v>2074.9753600000004</v>
      </c>
      <c r="R184" s="52"/>
    </row>
    <row r="185" spans="2:19" ht="55.2" x14ac:dyDescent="0.25">
      <c r="B185" s="51">
        <f>IF(F185&lt;&gt;"",1+MAX($B$22:B184),"")</f>
        <v>84</v>
      </c>
      <c r="C185" s="127"/>
      <c r="D185" s="10" t="s">
        <v>181</v>
      </c>
      <c r="E185" s="25" t="s">
        <v>81</v>
      </c>
      <c r="F185" s="41">
        <v>1</v>
      </c>
      <c r="G185" s="19">
        <v>1600</v>
      </c>
      <c r="H185" s="19">
        <f t="shared" si="147"/>
        <v>1760.0000000000002</v>
      </c>
      <c r="I185" s="19">
        <f t="shared" si="148"/>
        <v>1760.0000000000002</v>
      </c>
      <c r="J185" s="17">
        <v>5.3440000000000003</v>
      </c>
      <c r="K185" s="12">
        <f t="shared" si="149"/>
        <v>5.3440000000000003</v>
      </c>
      <c r="L185" s="92" t="s">
        <v>299</v>
      </c>
      <c r="M185" s="93">
        <v>42.1</v>
      </c>
      <c r="N185" s="19">
        <f t="shared" si="150"/>
        <v>58.94</v>
      </c>
      <c r="O185" s="19">
        <f t="shared" si="151"/>
        <v>314.97536000000002</v>
      </c>
      <c r="P185" s="19">
        <f t="shared" si="152"/>
        <v>314.97536000000002</v>
      </c>
      <c r="Q185" s="19">
        <f t="shared" si="153"/>
        <v>2074.9753600000004</v>
      </c>
      <c r="R185" s="52"/>
    </row>
    <row r="186" spans="2:19" ht="55.2" x14ac:dyDescent="0.25">
      <c r="B186" s="51">
        <f>IF(F186&lt;&gt;"",1+MAX($B$22:B185),"")</f>
        <v>85</v>
      </c>
      <c r="C186" s="127"/>
      <c r="D186" s="10" t="s">
        <v>182</v>
      </c>
      <c r="E186" s="25" t="s">
        <v>81</v>
      </c>
      <c r="F186" s="41">
        <v>1</v>
      </c>
      <c r="G186" s="19">
        <v>1550</v>
      </c>
      <c r="H186" s="19">
        <f t="shared" si="147"/>
        <v>1705.0000000000002</v>
      </c>
      <c r="I186" s="19">
        <f t="shared" si="148"/>
        <v>1705.0000000000002</v>
      </c>
      <c r="J186" s="17">
        <v>3.25</v>
      </c>
      <c r="K186" s="12">
        <f t="shared" si="149"/>
        <v>3.25</v>
      </c>
      <c r="L186" s="92" t="s">
        <v>289</v>
      </c>
      <c r="M186" s="93">
        <v>58</v>
      </c>
      <c r="N186" s="19">
        <f t="shared" si="150"/>
        <v>81.199999999999989</v>
      </c>
      <c r="O186" s="19">
        <f t="shared" si="151"/>
        <v>263.89999999999998</v>
      </c>
      <c r="P186" s="19">
        <f t="shared" si="152"/>
        <v>263.89999999999998</v>
      </c>
      <c r="Q186" s="19">
        <f t="shared" si="153"/>
        <v>1968.9</v>
      </c>
      <c r="R186" s="52"/>
    </row>
    <row r="187" spans="2:19" ht="55.2" x14ac:dyDescent="0.25">
      <c r="B187" s="51">
        <f>IF(F187&lt;&gt;"",1+MAX($B$22:B186),"")</f>
        <v>86</v>
      </c>
      <c r="C187" s="127"/>
      <c r="D187" s="10" t="s">
        <v>197</v>
      </c>
      <c r="E187" s="25" t="s">
        <v>70</v>
      </c>
      <c r="F187" s="41">
        <v>27</v>
      </c>
      <c r="G187" s="19">
        <v>210</v>
      </c>
      <c r="H187" s="19">
        <f t="shared" si="147"/>
        <v>231.00000000000003</v>
      </c>
      <c r="I187" s="19">
        <f t="shared" si="148"/>
        <v>6237.0000000000009</v>
      </c>
      <c r="J187" s="17">
        <v>0.16500000000000001</v>
      </c>
      <c r="K187" s="12">
        <f t="shared" si="149"/>
        <v>4.4550000000000001</v>
      </c>
      <c r="L187" s="92" t="s">
        <v>289</v>
      </c>
      <c r="M187" s="93">
        <v>58</v>
      </c>
      <c r="N187" s="19">
        <f t="shared" si="150"/>
        <v>81.199999999999989</v>
      </c>
      <c r="O187" s="19">
        <f t="shared" si="151"/>
        <v>13.397999999999998</v>
      </c>
      <c r="P187" s="19">
        <f t="shared" si="152"/>
        <v>361.74599999999992</v>
      </c>
      <c r="Q187" s="19">
        <f t="shared" si="153"/>
        <v>6598.746000000001</v>
      </c>
      <c r="R187" s="52"/>
      <c r="S187" s="2"/>
    </row>
    <row r="188" spans="2:19" ht="55.2" x14ac:dyDescent="0.25">
      <c r="B188" s="51">
        <f>IF(F188&lt;&gt;"",1+MAX($B$22:B187),"")</f>
        <v>87</v>
      </c>
      <c r="C188" s="127"/>
      <c r="D188" s="10" t="s">
        <v>184</v>
      </c>
      <c r="E188" s="25" t="s">
        <v>81</v>
      </c>
      <c r="F188" s="41">
        <v>1</v>
      </c>
      <c r="G188" s="19">
        <v>5079</v>
      </c>
      <c r="H188" s="19">
        <f t="shared" si="147"/>
        <v>5586.9000000000005</v>
      </c>
      <c r="I188" s="19">
        <f t="shared" si="148"/>
        <v>5586.9000000000005</v>
      </c>
      <c r="J188" s="17">
        <v>5</v>
      </c>
      <c r="K188" s="12">
        <f t="shared" si="149"/>
        <v>5</v>
      </c>
      <c r="L188" s="92" t="s">
        <v>289</v>
      </c>
      <c r="M188" s="93">
        <v>58</v>
      </c>
      <c r="N188" s="19">
        <f t="shared" si="150"/>
        <v>81.199999999999989</v>
      </c>
      <c r="O188" s="19">
        <f t="shared" si="151"/>
        <v>405.99999999999994</v>
      </c>
      <c r="P188" s="19">
        <f t="shared" si="152"/>
        <v>405.99999999999994</v>
      </c>
      <c r="Q188" s="19">
        <f t="shared" si="153"/>
        <v>5992.9000000000005</v>
      </c>
      <c r="R188" s="52"/>
    </row>
    <row r="189" spans="2:19" ht="55.2" x14ac:dyDescent="0.25">
      <c r="B189" s="51">
        <f>IF(F189&lt;&gt;"",1+MAX($B$22:B188),"")</f>
        <v>88</v>
      </c>
      <c r="C189" s="127"/>
      <c r="D189" s="10" t="s">
        <v>185</v>
      </c>
      <c r="E189" s="25" t="s">
        <v>81</v>
      </c>
      <c r="F189" s="41">
        <v>1</v>
      </c>
      <c r="G189" s="19">
        <v>1511.96</v>
      </c>
      <c r="H189" s="19">
        <f t="shared" si="147"/>
        <v>1663.1560000000002</v>
      </c>
      <c r="I189" s="19">
        <f t="shared" si="148"/>
        <v>1663.1560000000002</v>
      </c>
      <c r="J189" s="17">
        <v>2</v>
      </c>
      <c r="K189" s="12">
        <f t="shared" si="149"/>
        <v>2</v>
      </c>
      <c r="L189" s="92" t="s">
        <v>299</v>
      </c>
      <c r="M189" s="93">
        <v>42.1</v>
      </c>
      <c r="N189" s="19">
        <f t="shared" si="150"/>
        <v>58.94</v>
      </c>
      <c r="O189" s="19">
        <f t="shared" si="151"/>
        <v>117.88</v>
      </c>
      <c r="P189" s="19">
        <f t="shared" si="152"/>
        <v>117.88</v>
      </c>
      <c r="Q189" s="19">
        <f t="shared" si="153"/>
        <v>1781.0360000000001</v>
      </c>
      <c r="R189" s="52"/>
    </row>
    <row r="190" spans="2:19" ht="55.2" x14ac:dyDescent="0.25">
      <c r="B190" s="51">
        <f>IF(F190&lt;&gt;"",1+MAX($B$22:B189),"")</f>
        <v>89</v>
      </c>
      <c r="C190" s="127"/>
      <c r="D190" s="10" t="s">
        <v>186</v>
      </c>
      <c r="E190" s="25" t="s">
        <v>81</v>
      </c>
      <c r="F190" s="41">
        <v>1</v>
      </c>
      <c r="G190" s="19">
        <v>1899</v>
      </c>
      <c r="H190" s="19">
        <f t="shared" si="147"/>
        <v>2088.9</v>
      </c>
      <c r="I190" s="19">
        <f t="shared" si="148"/>
        <v>2088.9</v>
      </c>
      <c r="J190" s="17">
        <v>3.2069999999999999</v>
      </c>
      <c r="K190" s="12">
        <f t="shared" si="149"/>
        <v>3.2069999999999999</v>
      </c>
      <c r="L190" s="92" t="s">
        <v>299</v>
      </c>
      <c r="M190" s="93">
        <v>42.1</v>
      </c>
      <c r="N190" s="19">
        <f t="shared" si="150"/>
        <v>58.94</v>
      </c>
      <c r="O190" s="19">
        <f t="shared" si="151"/>
        <v>189.02058</v>
      </c>
      <c r="P190" s="19">
        <f t="shared" si="152"/>
        <v>189.02058</v>
      </c>
      <c r="Q190" s="19">
        <f t="shared" si="153"/>
        <v>2277.92058</v>
      </c>
      <c r="R190" s="52"/>
    </row>
    <row r="191" spans="2:19" ht="41.4" x14ac:dyDescent="0.25">
      <c r="B191" s="51">
        <f>IF(F191&lt;&gt;"",1+MAX($B$22:B190),"")</f>
        <v>90</v>
      </c>
      <c r="C191" s="127"/>
      <c r="D191" s="10" t="s">
        <v>187</v>
      </c>
      <c r="E191" s="25" t="s">
        <v>81</v>
      </c>
      <c r="F191" s="41">
        <v>1</v>
      </c>
      <c r="G191" s="19">
        <v>14355</v>
      </c>
      <c r="H191" s="19">
        <f t="shared" si="147"/>
        <v>15790.500000000002</v>
      </c>
      <c r="I191" s="19">
        <f t="shared" si="148"/>
        <v>15790.500000000002</v>
      </c>
      <c r="J191" s="17">
        <v>2.125</v>
      </c>
      <c r="K191" s="12">
        <f t="shared" si="149"/>
        <v>2.125</v>
      </c>
      <c r="L191" s="92" t="s">
        <v>289</v>
      </c>
      <c r="M191" s="93">
        <v>58</v>
      </c>
      <c r="N191" s="19">
        <f t="shared" si="150"/>
        <v>81.199999999999989</v>
      </c>
      <c r="O191" s="19">
        <f t="shared" si="151"/>
        <v>172.54999999999998</v>
      </c>
      <c r="P191" s="19">
        <f t="shared" si="152"/>
        <v>172.54999999999998</v>
      </c>
      <c r="Q191" s="19">
        <f t="shared" si="153"/>
        <v>15963.050000000001</v>
      </c>
      <c r="R191" s="52"/>
    </row>
    <row r="192" spans="2:19" ht="55.2" x14ac:dyDescent="0.25">
      <c r="B192" s="51">
        <f>IF(F192&lt;&gt;"",1+MAX($B$22:B191),"")</f>
        <v>91</v>
      </c>
      <c r="C192" s="127"/>
      <c r="D192" s="10" t="s">
        <v>193</v>
      </c>
      <c r="E192" s="25" t="s">
        <v>81</v>
      </c>
      <c r="F192" s="41">
        <v>1</v>
      </c>
      <c r="G192" s="19">
        <v>980</v>
      </c>
      <c r="H192" s="19">
        <f t="shared" si="147"/>
        <v>1078</v>
      </c>
      <c r="I192" s="19">
        <f t="shared" si="148"/>
        <v>1078</v>
      </c>
      <c r="J192" s="17">
        <v>3.25</v>
      </c>
      <c r="K192" s="12">
        <f t="shared" si="149"/>
        <v>3.25</v>
      </c>
      <c r="L192" s="92" t="s">
        <v>289</v>
      </c>
      <c r="M192" s="93">
        <v>58</v>
      </c>
      <c r="N192" s="19">
        <f t="shared" si="150"/>
        <v>81.199999999999989</v>
      </c>
      <c r="O192" s="19">
        <f t="shared" si="151"/>
        <v>263.89999999999998</v>
      </c>
      <c r="P192" s="19">
        <f t="shared" si="152"/>
        <v>263.89999999999998</v>
      </c>
      <c r="Q192" s="19">
        <f t="shared" si="153"/>
        <v>1341.9</v>
      </c>
      <c r="R192" s="52"/>
    </row>
    <row r="193" spans="2:19" ht="55.2" x14ac:dyDescent="0.25">
      <c r="B193" s="51">
        <f>IF(F193&lt;&gt;"",1+MAX($B$22:B192),"")</f>
        <v>92</v>
      </c>
      <c r="C193" s="127"/>
      <c r="D193" s="10" t="s">
        <v>194</v>
      </c>
      <c r="E193" s="25" t="s">
        <v>81</v>
      </c>
      <c r="F193" s="41">
        <v>1</v>
      </c>
      <c r="G193" s="19">
        <v>650</v>
      </c>
      <c r="H193" s="19">
        <f t="shared" si="147"/>
        <v>715.00000000000011</v>
      </c>
      <c r="I193" s="19">
        <f t="shared" si="148"/>
        <v>715.00000000000011</v>
      </c>
      <c r="J193" s="17">
        <v>5</v>
      </c>
      <c r="K193" s="12">
        <f t="shared" si="149"/>
        <v>5</v>
      </c>
      <c r="L193" s="92" t="s">
        <v>289</v>
      </c>
      <c r="M193" s="93">
        <v>58</v>
      </c>
      <c r="N193" s="19">
        <f t="shared" si="150"/>
        <v>81.199999999999989</v>
      </c>
      <c r="O193" s="19">
        <f t="shared" si="151"/>
        <v>405.99999999999994</v>
      </c>
      <c r="P193" s="19">
        <f t="shared" si="152"/>
        <v>405.99999999999994</v>
      </c>
      <c r="Q193" s="19">
        <f t="shared" si="153"/>
        <v>1121</v>
      </c>
      <c r="R193" s="52"/>
    </row>
    <row r="194" spans="2:19" ht="55.2" x14ac:dyDescent="0.25">
      <c r="B194" s="51">
        <f>IF(F194&lt;&gt;"",1+MAX($B$22:B193),"")</f>
        <v>93</v>
      </c>
      <c r="C194" s="128"/>
      <c r="D194" s="10" t="s">
        <v>195</v>
      </c>
      <c r="E194" s="25" t="s">
        <v>81</v>
      </c>
      <c r="F194" s="41">
        <v>3</v>
      </c>
      <c r="G194" s="19">
        <v>58.17</v>
      </c>
      <c r="H194" s="19">
        <f t="shared" si="147"/>
        <v>63.987000000000009</v>
      </c>
      <c r="I194" s="19">
        <f t="shared" si="148"/>
        <v>191.96100000000001</v>
      </c>
      <c r="J194" s="17">
        <v>0.85</v>
      </c>
      <c r="K194" s="12">
        <f t="shared" si="149"/>
        <v>2.5499999999999998</v>
      </c>
      <c r="L194" s="92" t="s">
        <v>289</v>
      </c>
      <c r="M194" s="93">
        <v>58</v>
      </c>
      <c r="N194" s="19">
        <f t="shared" si="150"/>
        <v>81.199999999999989</v>
      </c>
      <c r="O194" s="19">
        <f t="shared" si="151"/>
        <v>69.019999999999982</v>
      </c>
      <c r="P194" s="19">
        <f t="shared" si="152"/>
        <v>207.05999999999995</v>
      </c>
      <c r="Q194" s="19">
        <f t="shared" si="153"/>
        <v>399.02099999999996</v>
      </c>
      <c r="R194" s="52"/>
    </row>
    <row r="195" spans="2:19" ht="27.6" x14ac:dyDescent="0.25">
      <c r="B195" s="51" t="str">
        <f>IF(F195&lt;&gt;"",1+MAX($B$22:B194),"")</f>
        <v/>
      </c>
      <c r="C195" s="55"/>
      <c r="D195" s="54" t="s">
        <v>117</v>
      </c>
      <c r="E195" s="25"/>
      <c r="F195" s="41"/>
      <c r="G195" s="19"/>
      <c r="H195" s="19">
        <f t="shared" si="147"/>
        <v>0</v>
      </c>
      <c r="I195" s="19">
        <f t="shared" si="148"/>
        <v>0</v>
      </c>
      <c r="J195" s="17"/>
      <c r="K195" s="12">
        <f t="shared" si="149"/>
        <v>0</v>
      </c>
      <c r="L195" s="12"/>
      <c r="M195" s="19"/>
      <c r="N195" s="19">
        <f t="shared" si="150"/>
        <v>0</v>
      </c>
      <c r="O195" s="19">
        <f t="shared" si="151"/>
        <v>0</v>
      </c>
      <c r="P195" s="19">
        <f t="shared" si="152"/>
        <v>0</v>
      </c>
      <c r="Q195" s="19">
        <f t="shared" si="153"/>
        <v>0</v>
      </c>
      <c r="R195" s="52"/>
    </row>
    <row r="196" spans="2:19" x14ac:dyDescent="0.25">
      <c r="B196" s="51" t="str">
        <f>IF(F196&lt;&gt;"",1+MAX($B$22:B195),"")</f>
        <v/>
      </c>
      <c r="C196" s="55"/>
      <c r="D196" s="10"/>
      <c r="E196" s="25"/>
      <c r="F196" s="41"/>
      <c r="G196" s="19"/>
      <c r="H196" s="19">
        <f t="shared" si="147"/>
        <v>0</v>
      </c>
      <c r="I196" s="19">
        <f t="shared" si="148"/>
        <v>0</v>
      </c>
      <c r="J196" s="17"/>
      <c r="K196" s="12">
        <f t="shared" si="149"/>
        <v>0</v>
      </c>
      <c r="L196" s="12"/>
      <c r="M196" s="19"/>
      <c r="N196" s="19">
        <f t="shared" si="150"/>
        <v>0</v>
      </c>
      <c r="O196" s="19">
        <f t="shared" si="151"/>
        <v>0</v>
      </c>
      <c r="P196" s="19">
        <f t="shared" si="152"/>
        <v>0</v>
      </c>
      <c r="Q196" s="19">
        <f t="shared" si="153"/>
        <v>0</v>
      </c>
      <c r="R196" s="52"/>
      <c r="S196" s="14"/>
    </row>
    <row r="197" spans="2:19" s="14" customFormat="1" ht="12.75" customHeight="1" x14ac:dyDescent="0.25">
      <c r="B197" s="15" t="str">
        <f>IF(F197&lt;&gt;"",1+MAX($B$22:B196),"")</f>
        <v/>
      </c>
      <c r="C197" s="15" t="s">
        <v>47</v>
      </c>
      <c r="D197" s="8" t="s">
        <v>59</v>
      </c>
      <c r="E197" s="145" t="s">
        <v>57</v>
      </c>
      <c r="F197" s="145"/>
      <c r="G197" s="145"/>
      <c r="H197" s="56">
        <f>SUM(I198:I204)</f>
        <v>3638.3600000000006</v>
      </c>
      <c r="I197" s="9">
        <f t="shared" si="141"/>
        <v>0</v>
      </c>
      <c r="J197" s="9"/>
      <c r="K197" s="146" t="s">
        <v>58</v>
      </c>
      <c r="L197" s="147"/>
      <c r="M197" s="147"/>
      <c r="N197" s="148"/>
      <c r="O197" s="56">
        <f>SUM(P198:P204)</f>
        <v>1624.4075049999997</v>
      </c>
      <c r="P197" s="9">
        <f t="shared" si="145"/>
        <v>0</v>
      </c>
      <c r="Q197" s="50">
        <f>SUM(Q198:Q204)</f>
        <v>5262.7675049999998</v>
      </c>
      <c r="R197" s="50">
        <f>(Q197)+(H197*$Q$8)+(O197*$Q$9)+(Q197*$Q$10)+($Q$11*((Q197)+(H197*$Q$8)+(O197*$Q$9)+(Q197*$Q$10)))+(Q197*$Q$12)</f>
        <v>7384.9042429949986</v>
      </c>
    </row>
    <row r="198" spans="2:19" x14ac:dyDescent="0.25">
      <c r="B198" s="51" t="str">
        <f>IF(F198&lt;&gt;"",1+MAX($B$22:B197),"")</f>
        <v/>
      </c>
      <c r="C198" s="55"/>
      <c r="D198" s="10"/>
      <c r="E198" s="25"/>
      <c r="F198" s="41"/>
      <c r="G198" s="19"/>
      <c r="H198" s="19">
        <f t="shared" ref="H198:H204" si="154">G198*$T$2</f>
        <v>0</v>
      </c>
      <c r="I198" s="19">
        <f t="shared" ref="I198:I284" si="155">F198*H198</f>
        <v>0</v>
      </c>
      <c r="J198" s="17"/>
      <c r="K198" s="12">
        <f t="shared" ref="K198:K204" si="156">F198*J198</f>
        <v>0</v>
      </c>
      <c r="L198" s="12"/>
      <c r="M198" s="19"/>
      <c r="N198" s="19">
        <f t="shared" ref="N198:N204" si="157">M198*$U$2</f>
        <v>0</v>
      </c>
      <c r="O198" s="19">
        <f t="shared" ref="O198:O204" si="158">J198*N198</f>
        <v>0</v>
      </c>
      <c r="P198" s="19">
        <f t="shared" ref="P198:P284" si="159">F198*O198</f>
        <v>0</v>
      </c>
      <c r="Q198" s="19">
        <f t="shared" ref="Q198:Q204" si="160">I198+P198</f>
        <v>0</v>
      </c>
      <c r="R198" s="52"/>
      <c r="S198" s="14"/>
    </row>
    <row r="199" spans="2:19" x14ac:dyDescent="0.25">
      <c r="B199" s="70" t="str">
        <f>IF(F199&lt;&gt;"",1+MAX($B$22:B198),"")</f>
        <v/>
      </c>
      <c r="C199" s="71"/>
      <c r="D199" s="72" t="s">
        <v>119</v>
      </c>
      <c r="E199" s="25"/>
      <c r="F199" s="41"/>
      <c r="G199" s="19"/>
      <c r="H199" s="19">
        <f t="shared" si="154"/>
        <v>0</v>
      </c>
      <c r="I199" s="19">
        <f t="shared" si="155"/>
        <v>0</v>
      </c>
      <c r="J199" s="17"/>
      <c r="K199" s="12">
        <f t="shared" si="156"/>
        <v>0</v>
      </c>
      <c r="L199" s="12"/>
      <c r="M199" s="19"/>
      <c r="N199" s="19">
        <f t="shared" si="157"/>
        <v>0</v>
      </c>
      <c r="O199" s="19">
        <f t="shared" si="158"/>
        <v>0</v>
      </c>
      <c r="P199" s="19">
        <f t="shared" si="159"/>
        <v>0</v>
      </c>
      <c r="Q199" s="19">
        <f t="shared" si="160"/>
        <v>0</v>
      </c>
      <c r="R199" s="52"/>
    </row>
    <row r="200" spans="2:19" x14ac:dyDescent="0.25">
      <c r="B200" s="51">
        <f>IF(F200&lt;&gt;"",1+MAX($B$22:B199),"")</f>
        <v>94</v>
      </c>
      <c r="C200" s="55"/>
      <c r="D200" s="10" t="s">
        <v>198</v>
      </c>
      <c r="E200" s="25" t="s">
        <v>69</v>
      </c>
      <c r="F200" s="41">
        <v>71</v>
      </c>
      <c r="G200" s="19">
        <f>88/2</f>
        <v>44</v>
      </c>
      <c r="H200" s="19">
        <f t="shared" si="154"/>
        <v>48.400000000000006</v>
      </c>
      <c r="I200" s="19">
        <f t="shared" si="155"/>
        <v>3436.4000000000005</v>
      </c>
      <c r="J200" s="17">
        <v>0.28699999999999998</v>
      </c>
      <c r="K200" s="12">
        <f t="shared" si="156"/>
        <v>20.376999999999999</v>
      </c>
      <c r="L200" s="92" t="s">
        <v>283</v>
      </c>
      <c r="M200" s="93">
        <v>53.15</v>
      </c>
      <c r="N200" s="19">
        <f t="shared" si="157"/>
        <v>74.41</v>
      </c>
      <c r="O200" s="19">
        <f t="shared" si="158"/>
        <v>21.355669999999996</v>
      </c>
      <c r="P200" s="19">
        <f t="shared" si="159"/>
        <v>1516.2525699999997</v>
      </c>
      <c r="Q200" s="19">
        <f t="shared" si="160"/>
        <v>4952.6525700000002</v>
      </c>
      <c r="R200" s="52"/>
    </row>
    <row r="201" spans="2:19" x14ac:dyDescent="0.25">
      <c r="B201" s="51" t="str">
        <f>IF(F201&lt;&gt;"",1+MAX($B$22:B200),"")</f>
        <v/>
      </c>
      <c r="C201" s="55"/>
      <c r="D201" s="10"/>
      <c r="E201" s="25"/>
      <c r="F201" s="41"/>
      <c r="G201" s="19"/>
      <c r="H201" s="19">
        <f t="shared" si="154"/>
        <v>0</v>
      </c>
      <c r="I201" s="19">
        <f t="shared" si="155"/>
        <v>0</v>
      </c>
      <c r="J201" s="17"/>
      <c r="K201" s="12">
        <f t="shared" si="156"/>
        <v>0</v>
      </c>
      <c r="L201" s="12"/>
      <c r="M201" s="19"/>
      <c r="N201" s="19">
        <f t="shared" si="157"/>
        <v>0</v>
      </c>
      <c r="O201" s="19">
        <f t="shared" si="158"/>
        <v>0</v>
      </c>
      <c r="P201" s="19">
        <f t="shared" si="159"/>
        <v>0</v>
      </c>
      <c r="Q201" s="19">
        <f t="shared" si="160"/>
        <v>0</v>
      </c>
      <c r="R201" s="52"/>
    </row>
    <row r="202" spans="2:19" x14ac:dyDescent="0.25">
      <c r="B202" s="70" t="str">
        <f>IF(F202&lt;&gt;"",1+MAX($B$22:B201),"")</f>
        <v/>
      </c>
      <c r="C202" s="71"/>
      <c r="D202" s="72" t="s">
        <v>120</v>
      </c>
      <c r="E202" s="25"/>
      <c r="F202" s="41"/>
      <c r="G202" s="19"/>
      <c r="H202" s="19">
        <f t="shared" si="154"/>
        <v>0</v>
      </c>
      <c r="I202" s="19">
        <f t="shared" si="155"/>
        <v>0</v>
      </c>
      <c r="J202" s="17"/>
      <c r="K202" s="12">
        <f t="shared" si="156"/>
        <v>0</v>
      </c>
      <c r="L202" s="12"/>
      <c r="M202" s="19"/>
      <c r="N202" s="19">
        <f t="shared" si="157"/>
        <v>0</v>
      </c>
      <c r="O202" s="19">
        <f t="shared" si="158"/>
        <v>0</v>
      </c>
      <c r="P202" s="19">
        <f t="shared" si="159"/>
        <v>0</v>
      </c>
      <c r="Q202" s="19">
        <f t="shared" si="160"/>
        <v>0</v>
      </c>
      <c r="R202" s="52"/>
    </row>
    <row r="203" spans="2:19" x14ac:dyDescent="0.25">
      <c r="B203" s="51">
        <f>IF(F203&lt;&gt;"",1+MAX($B$22:B202),"")</f>
        <v>95</v>
      </c>
      <c r="C203" s="55"/>
      <c r="D203" s="10" t="s">
        <v>121</v>
      </c>
      <c r="E203" s="25" t="s">
        <v>70</v>
      </c>
      <c r="F203" s="41">
        <v>15.3</v>
      </c>
      <c r="G203" s="19">
        <v>12</v>
      </c>
      <c r="H203" s="19">
        <f t="shared" si="154"/>
        <v>13.200000000000001</v>
      </c>
      <c r="I203" s="19">
        <f t="shared" si="155"/>
        <v>201.96000000000004</v>
      </c>
      <c r="J203" s="17">
        <v>9.5000000000000001E-2</v>
      </c>
      <c r="K203" s="12">
        <f t="shared" si="156"/>
        <v>1.4535</v>
      </c>
      <c r="L203" s="92" t="s">
        <v>283</v>
      </c>
      <c r="M203" s="93">
        <v>53.15</v>
      </c>
      <c r="N203" s="19">
        <f t="shared" si="157"/>
        <v>74.41</v>
      </c>
      <c r="O203" s="19">
        <f t="shared" si="158"/>
        <v>7.0689500000000001</v>
      </c>
      <c r="P203" s="19">
        <f t="shared" si="159"/>
        <v>108.15493500000001</v>
      </c>
      <c r="Q203" s="19">
        <f t="shared" si="160"/>
        <v>310.11493500000006</v>
      </c>
      <c r="R203" s="52"/>
    </row>
    <row r="204" spans="2:19" x14ac:dyDescent="0.25">
      <c r="B204" s="51" t="str">
        <f>IF(F204&lt;&gt;"",1+MAX($B$22:B203),"")</f>
        <v/>
      </c>
      <c r="C204" s="55"/>
      <c r="D204" s="10"/>
      <c r="E204" s="25"/>
      <c r="F204" s="41"/>
      <c r="G204" s="19"/>
      <c r="H204" s="19">
        <f t="shared" si="154"/>
        <v>0</v>
      </c>
      <c r="I204" s="19">
        <f t="shared" si="155"/>
        <v>0</v>
      </c>
      <c r="J204" s="17"/>
      <c r="K204" s="12">
        <f t="shared" si="156"/>
        <v>0</v>
      </c>
      <c r="L204" s="12"/>
      <c r="M204" s="19"/>
      <c r="N204" s="19">
        <f t="shared" si="157"/>
        <v>0</v>
      </c>
      <c r="O204" s="19">
        <f t="shared" si="158"/>
        <v>0</v>
      </c>
      <c r="P204" s="19">
        <f t="shared" si="159"/>
        <v>0</v>
      </c>
      <c r="Q204" s="19">
        <f t="shared" si="160"/>
        <v>0</v>
      </c>
      <c r="R204" s="52"/>
    </row>
    <row r="205" spans="2:19" s="14" customFormat="1" ht="12.75" customHeight="1" x14ac:dyDescent="0.25">
      <c r="B205" s="15" t="str">
        <f>IF(F205&lt;&gt;"",1+MAX($B$22:B204),"")</f>
        <v/>
      </c>
      <c r="C205" s="15" t="s">
        <v>48</v>
      </c>
      <c r="D205" s="8" t="s">
        <v>21</v>
      </c>
      <c r="E205" s="145" t="s">
        <v>57</v>
      </c>
      <c r="F205" s="145"/>
      <c r="G205" s="145"/>
      <c r="H205" s="56">
        <f>SUM(I206:I237)</f>
        <v>13834.553150000002</v>
      </c>
      <c r="I205" s="9">
        <f t="shared" si="155"/>
        <v>0</v>
      </c>
      <c r="J205" s="9"/>
      <c r="K205" s="146" t="s">
        <v>58</v>
      </c>
      <c r="L205" s="147"/>
      <c r="M205" s="147"/>
      <c r="N205" s="148"/>
      <c r="O205" s="56">
        <f>SUM(P206:P237)</f>
        <v>16149.238699999998</v>
      </c>
      <c r="P205" s="9">
        <f t="shared" si="159"/>
        <v>0</v>
      </c>
      <c r="Q205" s="50">
        <f>SUM(Q206:Q237)</f>
        <v>29983.791850000001</v>
      </c>
      <c r="R205" s="50">
        <f>(Q205)+(H205*$Q$8)+(O205*$Q$9)+(Q205*$Q$10)+($Q$11*((Q205)+(H205*$Q$8)+(O205*$Q$9)+(Q205*$Q$10)))+(Q205*$Q$12)</f>
        <v>42311.322039971899</v>
      </c>
    </row>
    <row r="206" spans="2:19" x14ac:dyDescent="0.25">
      <c r="B206" s="51" t="str">
        <f>IF(F206&lt;&gt;"",1+MAX($B$22:B205),"")</f>
        <v/>
      </c>
      <c r="C206" s="55"/>
      <c r="D206" s="10"/>
      <c r="E206" s="25"/>
      <c r="F206" s="41"/>
      <c r="G206" s="19"/>
      <c r="H206" s="19">
        <f t="shared" ref="H206" si="161">G206*$T$2</f>
        <v>0</v>
      </c>
      <c r="I206" s="19">
        <f t="shared" si="155"/>
        <v>0</v>
      </c>
      <c r="J206" s="17"/>
      <c r="K206" s="12">
        <f t="shared" ref="K206" si="162">F206*J206</f>
        <v>0</v>
      </c>
      <c r="L206" s="12"/>
      <c r="M206" s="19"/>
      <c r="N206" s="19">
        <f t="shared" ref="N206" si="163">M206*$U$2</f>
        <v>0</v>
      </c>
      <c r="O206" s="19">
        <f t="shared" ref="O206" si="164">J206*N206</f>
        <v>0</v>
      </c>
      <c r="P206" s="19">
        <f t="shared" si="159"/>
        <v>0</v>
      </c>
      <c r="Q206" s="19">
        <f t="shared" ref="Q206" si="165">I206+P206</f>
        <v>0</v>
      </c>
      <c r="R206" s="52"/>
      <c r="S206" s="14"/>
    </row>
    <row r="207" spans="2:19" x14ac:dyDescent="0.25">
      <c r="B207" s="70" t="str">
        <f>IF(F207&lt;&gt;"",1+MAX($B$22:B206),"")</f>
        <v/>
      </c>
      <c r="C207" s="71"/>
      <c r="D207" s="72" t="s">
        <v>122</v>
      </c>
      <c r="E207" s="25"/>
      <c r="F207" s="41"/>
      <c r="G207" s="19"/>
      <c r="H207" s="19">
        <f t="shared" ref="H207:H235" si="166">G207*$T$2</f>
        <v>0</v>
      </c>
      <c r="I207" s="19">
        <f t="shared" ref="I207:I235" si="167">F207*H207</f>
        <v>0</v>
      </c>
      <c r="J207" s="17"/>
      <c r="K207" s="12">
        <f t="shared" ref="K207:K235" si="168">F207*J207</f>
        <v>0</v>
      </c>
      <c r="L207" s="12"/>
      <c r="M207" s="19"/>
      <c r="N207" s="19">
        <f t="shared" ref="N207:N236" si="169">M207*$U$2</f>
        <v>0</v>
      </c>
      <c r="O207" s="19">
        <f t="shared" ref="O207:O236" si="170">J207*N207</f>
        <v>0</v>
      </c>
      <c r="P207" s="19">
        <f t="shared" ref="P207:P236" si="171">F207*O207</f>
        <v>0</v>
      </c>
      <c r="Q207" s="19">
        <f t="shared" ref="Q207:Q236" si="172">I207+P207</f>
        <v>0</v>
      </c>
      <c r="R207" s="52"/>
    </row>
    <row r="208" spans="2:19" x14ac:dyDescent="0.25">
      <c r="B208" s="51">
        <f>IF(F208&lt;&gt;"",1+MAX($B$22:B207),"")</f>
        <v>96</v>
      </c>
      <c r="C208" s="126" t="s">
        <v>143</v>
      </c>
      <c r="D208" s="10" t="s">
        <v>132</v>
      </c>
      <c r="E208" s="25" t="s">
        <v>81</v>
      </c>
      <c r="F208" s="41">
        <v>2</v>
      </c>
      <c r="G208" s="19">
        <v>320</v>
      </c>
      <c r="H208" s="19">
        <f t="shared" si="166"/>
        <v>352</v>
      </c>
      <c r="I208" s="19">
        <f t="shared" si="167"/>
        <v>704</v>
      </c>
      <c r="J208" s="17">
        <v>2.85</v>
      </c>
      <c r="K208" s="12">
        <f t="shared" si="168"/>
        <v>5.7</v>
      </c>
      <c r="L208" s="92" t="s">
        <v>289</v>
      </c>
      <c r="M208" s="93">
        <v>58</v>
      </c>
      <c r="N208" s="19">
        <f t="shared" si="169"/>
        <v>81.199999999999989</v>
      </c>
      <c r="O208" s="19">
        <f t="shared" si="170"/>
        <v>231.42</v>
      </c>
      <c r="P208" s="19">
        <f t="shared" si="171"/>
        <v>462.84</v>
      </c>
      <c r="Q208" s="19">
        <f t="shared" si="172"/>
        <v>1166.8399999999999</v>
      </c>
      <c r="R208" s="52"/>
    </row>
    <row r="209" spans="2:18" x14ac:dyDescent="0.25">
      <c r="B209" s="51">
        <f>IF(F209&lt;&gt;"",1+MAX($B$22:B208),"")</f>
        <v>97</v>
      </c>
      <c r="C209" s="127"/>
      <c r="D209" s="10" t="s">
        <v>133</v>
      </c>
      <c r="E209" s="25" t="s">
        <v>81</v>
      </c>
      <c r="F209" s="41">
        <v>2</v>
      </c>
      <c r="G209" s="19">
        <v>360</v>
      </c>
      <c r="H209" s="19">
        <f t="shared" si="166"/>
        <v>396.00000000000006</v>
      </c>
      <c r="I209" s="19">
        <f t="shared" si="167"/>
        <v>792.00000000000011</v>
      </c>
      <c r="J209" s="17">
        <v>5.4655172413793105</v>
      </c>
      <c r="K209" s="12">
        <f t="shared" si="168"/>
        <v>10.931034482758621</v>
      </c>
      <c r="L209" s="92" t="s">
        <v>289</v>
      </c>
      <c r="M209" s="93">
        <v>58</v>
      </c>
      <c r="N209" s="19">
        <f t="shared" si="169"/>
        <v>81.199999999999989</v>
      </c>
      <c r="O209" s="19">
        <f t="shared" si="170"/>
        <v>443.79999999999995</v>
      </c>
      <c r="P209" s="19">
        <f t="shared" si="171"/>
        <v>887.59999999999991</v>
      </c>
      <c r="Q209" s="19">
        <f t="shared" si="172"/>
        <v>1679.6</v>
      </c>
      <c r="R209" s="52"/>
    </row>
    <row r="210" spans="2:18" x14ac:dyDescent="0.25">
      <c r="B210" s="51">
        <f>IF(F210&lt;&gt;"",1+MAX($B$22:B209),"")</f>
        <v>98</v>
      </c>
      <c r="C210" s="127"/>
      <c r="D210" s="10" t="s">
        <v>134</v>
      </c>
      <c r="E210" s="25" t="s">
        <v>81</v>
      </c>
      <c r="F210" s="41">
        <v>2</v>
      </c>
      <c r="G210" s="19">
        <v>460</v>
      </c>
      <c r="H210" s="19">
        <f t="shared" si="166"/>
        <v>506.00000000000006</v>
      </c>
      <c r="I210" s="19">
        <f t="shared" si="167"/>
        <v>1012.0000000000001</v>
      </c>
      <c r="J210" s="17">
        <v>4.5172413793103452</v>
      </c>
      <c r="K210" s="12">
        <f t="shared" si="168"/>
        <v>9.0344827586206904</v>
      </c>
      <c r="L210" s="92" t="s">
        <v>289</v>
      </c>
      <c r="M210" s="93">
        <v>58</v>
      </c>
      <c r="N210" s="19">
        <f t="shared" si="169"/>
        <v>81.199999999999989</v>
      </c>
      <c r="O210" s="19">
        <f t="shared" si="170"/>
        <v>366.79999999999995</v>
      </c>
      <c r="P210" s="19">
        <f t="shared" si="171"/>
        <v>733.59999999999991</v>
      </c>
      <c r="Q210" s="19">
        <f t="shared" si="172"/>
        <v>1745.6</v>
      </c>
      <c r="R210" s="52"/>
    </row>
    <row r="211" spans="2:18" ht="55.2" x14ac:dyDescent="0.25">
      <c r="B211" s="51">
        <f>IF(F211&lt;&gt;"",1+MAX($B$22:B210),"")</f>
        <v>99</v>
      </c>
      <c r="C211" s="127"/>
      <c r="D211" s="10" t="s">
        <v>183</v>
      </c>
      <c r="E211" s="25" t="s">
        <v>81</v>
      </c>
      <c r="F211" s="41">
        <v>1</v>
      </c>
      <c r="G211" s="19">
        <v>1270</v>
      </c>
      <c r="H211" s="19">
        <f t="shared" si="166"/>
        <v>1397</v>
      </c>
      <c r="I211" s="19">
        <f t="shared" si="167"/>
        <v>1397</v>
      </c>
      <c r="J211" s="17">
        <v>5.4655172413793105</v>
      </c>
      <c r="K211" s="12">
        <f t="shared" ref="K211:K212" si="173">F211*J211</f>
        <v>5.4655172413793105</v>
      </c>
      <c r="L211" s="92" t="s">
        <v>289</v>
      </c>
      <c r="M211" s="93">
        <v>58</v>
      </c>
      <c r="N211" s="19">
        <f t="shared" si="169"/>
        <v>81.199999999999989</v>
      </c>
      <c r="O211" s="19">
        <f t="shared" si="170"/>
        <v>443.79999999999995</v>
      </c>
      <c r="P211" s="19">
        <f t="shared" si="171"/>
        <v>443.79999999999995</v>
      </c>
      <c r="Q211" s="19">
        <f t="shared" si="172"/>
        <v>1840.8</v>
      </c>
      <c r="R211" s="52"/>
    </row>
    <row r="212" spans="2:18" ht="55.2" x14ac:dyDescent="0.25">
      <c r="B212" s="51">
        <f>IF(F212&lt;&gt;"",1+MAX($B$22:B211),"")</f>
        <v>100</v>
      </c>
      <c r="C212" s="127"/>
      <c r="D212" s="10" t="s">
        <v>188</v>
      </c>
      <c r="E212" s="25" t="s">
        <v>81</v>
      </c>
      <c r="F212" s="41">
        <v>1</v>
      </c>
      <c r="G212" s="19">
        <v>680</v>
      </c>
      <c r="H212" s="19">
        <f t="shared" si="166"/>
        <v>748.00000000000011</v>
      </c>
      <c r="I212" s="19">
        <f t="shared" si="167"/>
        <v>748.00000000000011</v>
      </c>
      <c r="J212" s="17">
        <v>4.2758620689655169</v>
      </c>
      <c r="K212" s="12">
        <f t="shared" si="173"/>
        <v>4.2758620689655169</v>
      </c>
      <c r="L212" s="92" t="s">
        <v>289</v>
      </c>
      <c r="M212" s="93">
        <v>58</v>
      </c>
      <c r="N212" s="19">
        <f t="shared" si="169"/>
        <v>81.199999999999989</v>
      </c>
      <c r="O212" s="19">
        <f t="shared" si="170"/>
        <v>347.19999999999993</v>
      </c>
      <c r="P212" s="19">
        <f t="shared" si="171"/>
        <v>347.19999999999993</v>
      </c>
      <c r="Q212" s="19">
        <f t="shared" si="172"/>
        <v>1095.2</v>
      </c>
      <c r="R212" s="52"/>
    </row>
    <row r="213" spans="2:18" ht="41.4" x14ac:dyDescent="0.25">
      <c r="B213" s="51">
        <f>IF(F213&lt;&gt;"",1+MAX($B$22:B212),"")</f>
        <v>101</v>
      </c>
      <c r="C213" s="127"/>
      <c r="D213" s="10" t="s">
        <v>189</v>
      </c>
      <c r="E213" s="25" t="s">
        <v>81</v>
      </c>
      <c r="F213" s="41">
        <v>1</v>
      </c>
      <c r="G213" s="19">
        <v>735</v>
      </c>
      <c r="H213" s="19">
        <f t="shared" si="166"/>
        <v>808.50000000000011</v>
      </c>
      <c r="I213" s="19">
        <f t="shared" si="167"/>
        <v>808.50000000000011</v>
      </c>
      <c r="J213" s="17">
        <v>2.25</v>
      </c>
      <c r="K213" s="12">
        <f t="shared" si="168"/>
        <v>2.25</v>
      </c>
      <c r="L213" s="92" t="s">
        <v>289</v>
      </c>
      <c r="M213" s="93">
        <v>58</v>
      </c>
      <c r="N213" s="19">
        <f t="shared" si="169"/>
        <v>81.199999999999989</v>
      </c>
      <c r="O213" s="19">
        <f t="shared" si="170"/>
        <v>182.7</v>
      </c>
      <c r="P213" s="19">
        <f t="shared" si="171"/>
        <v>182.7</v>
      </c>
      <c r="Q213" s="19">
        <f t="shared" si="172"/>
        <v>991.2</v>
      </c>
      <c r="R213" s="52"/>
    </row>
    <row r="214" spans="2:18" ht="41.4" x14ac:dyDescent="0.25">
      <c r="B214" s="51">
        <f>IF(F214&lt;&gt;"",1+MAX($B$22:B213),"")</f>
        <v>102</v>
      </c>
      <c r="C214" s="127"/>
      <c r="D214" s="10" t="s">
        <v>190</v>
      </c>
      <c r="E214" s="25" t="s">
        <v>81</v>
      </c>
      <c r="F214" s="41">
        <v>1</v>
      </c>
      <c r="G214" s="19">
        <v>125</v>
      </c>
      <c r="H214" s="19">
        <f t="shared" si="166"/>
        <v>137.5</v>
      </c>
      <c r="I214" s="19">
        <f t="shared" si="167"/>
        <v>137.5</v>
      </c>
      <c r="J214" s="17">
        <v>1.25</v>
      </c>
      <c r="K214" s="12">
        <f t="shared" si="168"/>
        <v>1.25</v>
      </c>
      <c r="L214" s="92" t="s">
        <v>289</v>
      </c>
      <c r="M214" s="93">
        <v>58</v>
      </c>
      <c r="N214" s="19">
        <f t="shared" si="169"/>
        <v>81.199999999999989</v>
      </c>
      <c r="O214" s="19">
        <f t="shared" si="170"/>
        <v>101.49999999999999</v>
      </c>
      <c r="P214" s="19">
        <f t="shared" si="171"/>
        <v>101.49999999999999</v>
      </c>
      <c r="Q214" s="19">
        <f t="shared" si="172"/>
        <v>239</v>
      </c>
      <c r="R214" s="52"/>
    </row>
    <row r="215" spans="2:18" ht="55.2" x14ac:dyDescent="0.25">
      <c r="B215" s="51">
        <f>IF(F215&lt;&gt;"",1+MAX($B$22:B214),"")</f>
        <v>103</v>
      </c>
      <c r="C215" s="127"/>
      <c r="D215" s="10" t="s">
        <v>191</v>
      </c>
      <c r="E215" s="25" t="s">
        <v>81</v>
      </c>
      <c r="F215" s="41">
        <v>1</v>
      </c>
      <c r="G215" s="19">
        <v>1610</v>
      </c>
      <c r="H215" s="19">
        <f t="shared" si="166"/>
        <v>1771.0000000000002</v>
      </c>
      <c r="I215" s="19">
        <f t="shared" si="167"/>
        <v>1771.0000000000002</v>
      </c>
      <c r="J215" s="17">
        <v>6.3250000000000002</v>
      </c>
      <c r="K215" s="12">
        <f t="shared" si="168"/>
        <v>6.3250000000000002</v>
      </c>
      <c r="L215" s="92" t="s">
        <v>289</v>
      </c>
      <c r="M215" s="93">
        <v>58</v>
      </c>
      <c r="N215" s="19">
        <f t="shared" si="169"/>
        <v>81.199999999999989</v>
      </c>
      <c r="O215" s="19">
        <f t="shared" si="170"/>
        <v>513.58999999999992</v>
      </c>
      <c r="P215" s="19">
        <f t="shared" si="171"/>
        <v>513.58999999999992</v>
      </c>
      <c r="Q215" s="19">
        <f t="shared" si="172"/>
        <v>2284.59</v>
      </c>
      <c r="R215" s="52"/>
    </row>
    <row r="216" spans="2:18" ht="55.2" x14ac:dyDescent="0.25">
      <c r="B216" s="51">
        <f>IF(F216&lt;&gt;"",1+MAX($B$22:B215),"")</f>
        <v>104</v>
      </c>
      <c r="C216" s="127"/>
      <c r="D216" s="10" t="s">
        <v>192</v>
      </c>
      <c r="E216" s="25" t="s">
        <v>81</v>
      </c>
      <c r="F216" s="41">
        <v>1</v>
      </c>
      <c r="G216" s="19">
        <v>960</v>
      </c>
      <c r="H216" s="19">
        <f t="shared" si="166"/>
        <v>1056</v>
      </c>
      <c r="I216" s="19">
        <f t="shared" si="167"/>
        <v>1056</v>
      </c>
      <c r="J216" s="17">
        <v>5.431034482758621</v>
      </c>
      <c r="K216" s="12">
        <f t="shared" si="168"/>
        <v>5.431034482758621</v>
      </c>
      <c r="L216" s="92" t="s">
        <v>289</v>
      </c>
      <c r="M216" s="93">
        <v>58</v>
      </c>
      <c r="N216" s="19">
        <f t="shared" si="169"/>
        <v>81.199999999999989</v>
      </c>
      <c r="O216" s="19">
        <f t="shared" si="170"/>
        <v>440.99999999999994</v>
      </c>
      <c r="P216" s="19">
        <f t="shared" si="171"/>
        <v>440.99999999999994</v>
      </c>
      <c r="Q216" s="19">
        <f t="shared" si="172"/>
        <v>1497</v>
      </c>
      <c r="R216" s="52"/>
    </row>
    <row r="217" spans="2:18" ht="41.4" x14ac:dyDescent="0.25">
      <c r="B217" s="51">
        <f>IF(F217&lt;&gt;"",1+MAX($B$22:B216),"")</f>
        <v>105</v>
      </c>
      <c r="C217" s="128"/>
      <c r="D217" s="10" t="s">
        <v>278</v>
      </c>
      <c r="E217" s="25" t="s">
        <v>81</v>
      </c>
      <c r="F217" s="41">
        <v>1</v>
      </c>
      <c r="G217" s="19">
        <v>320</v>
      </c>
      <c r="H217" s="19">
        <f t="shared" si="166"/>
        <v>352</v>
      </c>
      <c r="I217" s="19">
        <f t="shared" si="167"/>
        <v>352</v>
      </c>
      <c r="J217" s="17">
        <v>1.85</v>
      </c>
      <c r="K217" s="12">
        <f t="shared" si="168"/>
        <v>1.85</v>
      </c>
      <c r="L217" s="92" t="s">
        <v>289</v>
      </c>
      <c r="M217" s="93">
        <v>58</v>
      </c>
      <c r="N217" s="19">
        <f t="shared" si="169"/>
        <v>81.199999999999989</v>
      </c>
      <c r="O217" s="19">
        <f t="shared" si="170"/>
        <v>150.22</v>
      </c>
      <c r="P217" s="19">
        <f t="shared" si="171"/>
        <v>150.22</v>
      </c>
      <c r="Q217" s="19">
        <f t="shared" si="172"/>
        <v>502.22</v>
      </c>
      <c r="R217" s="52"/>
    </row>
    <row r="218" spans="2:18" x14ac:dyDescent="0.25">
      <c r="B218" s="51" t="str">
        <f>IF(F218&lt;&gt;"",1+MAX($B$22:B217),"")</f>
        <v/>
      </c>
      <c r="C218" s="55"/>
      <c r="D218" s="10"/>
      <c r="E218" s="25"/>
      <c r="F218" s="41"/>
      <c r="G218" s="19"/>
      <c r="H218" s="19">
        <f t="shared" si="166"/>
        <v>0</v>
      </c>
      <c r="I218" s="19">
        <f t="shared" si="167"/>
        <v>0</v>
      </c>
      <c r="J218" s="17"/>
      <c r="K218" s="12">
        <f t="shared" si="168"/>
        <v>0</v>
      </c>
      <c r="L218" s="12"/>
      <c r="M218" s="19"/>
      <c r="N218" s="19">
        <f t="shared" si="169"/>
        <v>0</v>
      </c>
      <c r="O218" s="19">
        <f t="shared" si="170"/>
        <v>0</v>
      </c>
      <c r="P218" s="19">
        <f t="shared" si="171"/>
        <v>0</v>
      </c>
      <c r="Q218" s="19">
        <f t="shared" si="172"/>
        <v>0</v>
      </c>
      <c r="R218" s="52"/>
    </row>
    <row r="219" spans="2:18" x14ac:dyDescent="0.25">
      <c r="B219" s="70" t="str">
        <f>IF(F219&lt;&gt;"",1+MAX($B$22:B218),"")</f>
        <v/>
      </c>
      <c r="C219" s="71"/>
      <c r="D219" s="72" t="s">
        <v>123</v>
      </c>
      <c r="E219" s="25"/>
      <c r="F219" s="41"/>
      <c r="G219" s="19"/>
      <c r="H219" s="19">
        <f t="shared" si="166"/>
        <v>0</v>
      </c>
      <c r="I219" s="19">
        <f t="shared" si="167"/>
        <v>0</v>
      </c>
      <c r="J219" s="17"/>
      <c r="K219" s="12">
        <f t="shared" si="168"/>
        <v>0</v>
      </c>
      <c r="L219" s="12"/>
      <c r="M219" s="19"/>
      <c r="N219" s="19">
        <f t="shared" si="169"/>
        <v>0</v>
      </c>
      <c r="O219" s="19">
        <f t="shared" si="170"/>
        <v>0</v>
      </c>
      <c r="P219" s="19">
        <f t="shared" si="171"/>
        <v>0</v>
      </c>
      <c r="Q219" s="19">
        <f t="shared" si="172"/>
        <v>0</v>
      </c>
      <c r="R219" s="52"/>
    </row>
    <row r="220" spans="2:18" x14ac:dyDescent="0.25">
      <c r="B220" s="51" t="str">
        <f>IF(F220&lt;&gt;"",1+MAX($B$22:B219),"")</f>
        <v/>
      </c>
      <c r="C220" s="55"/>
      <c r="D220" s="10"/>
      <c r="E220" s="25"/>
      <c r="F220" s="41"/>
      <c r="G220" s="19"/>
      <c r="H220" s="19">
        <f t="shared" si="166"/>
        <v>0</v>
      </c>
      <c r="I220" s="19">
        <f t="shared" si="167"/>
        <v>0</v>
      </c>
      <c r="J220" s="17"/>
      <c r="K220" s="12">
        <f t="shared" si="168"/>
        <v>0</v>
      </c>
      <c r="L220" s="12"/>
      <c r="M220" s="19"/>
      <c r="N220" s="19">
        <f t="shared" si="169"/>
        <v>0</v>
      </c>
      <c r="O220" s="19">
        <f t="shared" si="170"/>
        <v>0</v>
      </c>
      <c r="P220" s="19">
        <f t="shared" si="171"/>
        <v>0</v>
      </c>
      <c r="Q220" s="19">
        <f t="shared" si="172"/>
        <v>0</v>
      </c>
      <c r="R220" s="52"/>
    </row>
    <row r="221" spans="2:18" x14ac:dyDescent="0.3">
      <c r="B221" s="51" t="str">
        <f>IF(F221&lt;&gt;"",1+MAX($B$22:B220),"")</f>
        <v/>
      </c>
      <c r="C221" s="55"/>
      <c r="D221" s="76" t="s">
        <v>135</v>
      </c>
      <c r="E221" s="77"/>
      <c r="F221" s="77"/>
      <c r="G221" s="19"/>
      <c r="H221" s="19">
        <f t="shared" si="166"/>
        <v>0</v>
      </c>
      <c r="I221" s="19">
        <f t="shared" si="167"/>
        <v>0</v>
      </c>
      <c r="J221" s="17"/>
      <c r="K221" s="12">
        <f t="shared" si="168"/>
        <v>0</v>
      </c>
      <c r="L221" s="12"/>
      <c r="M221" s="19"/>
      <c r="N221" s="19">
        <f t="shared" si="169"/>
        <v>0</v>
      </c>
      <c r="O221" s="19">
        <f t="shared" si="170"/>
        <v>0</v>
      </c>
      <c r="P221" s="19">
        <f t="shared" si="171"/>
        <v>0</v>
      </c>
      <c r="Q221" s="19">
        <f t="shared" si="172"/>
        <v>0</v>
      </c>
      <c r="R221" s="52"/>
    </row>
    <row r="222" spans="2:18" x14ac:dyDescent="0.3">
      <c r="B222" s="51">
        <f>IF(F222&lt;&gt;"",1+MAX($B$22:B221),"")</f>
        <v>106</v>
      </c>
      <c r="C222" s="126" t="s">
        <v>143</v>
      </c>
      <c r="D222" s="78" t="s">
        <v>290</v>
      </c>
      <c r="E222" s="77" t="s">
        <v>70</v>
      </c>
      <c r="F222" s="79">
        <v>2.96</v>
      </c>
      <c r="G222" s="19">
        <v>13.2</v>
      </c>
      <c r="H222" s="19">
        <f t="shared" si="166"/>
        <v>14.52</v>
      </c>
      <c r="I222" s="19">
        <f t="shared" si="167"/>
        <v>42.979199999999999</v>
      </c>
      <c r="J222" s="17">
        <v>0.230411171450737</v>
      </c>
      <c r="K222" s="12">
        <f t="shared" si="168"/>
        <v>0.68201706749418156</v>
      </c>
      <c r="L222" s="92" t="s">
        <v>291</v>
      </c>
      <c r="M222" s="93">
        <v>64.45</v>
      </c>
      <c r="N222" s="19">
        <f t="shared" si="169"/>
        <v>90.23</v>
      </c>
      <c r="O222" s="19">
        <f t="shared" si="170"/>
        <v>20.79</v>
      </c>
      <c r="P222" s="19">
        <f t="shared" si="171"/>
        <v>61.538399999999996</v>
      </c>
      <c r="Q222" s="19">
        <f t="shared" si="172"/>
        <v>104.51759999999999</v>
      </c>
      <c r="R222" s="52"/>
    </row>
    <row r="223" spans="2:18" x14ac:dyDescent="0.3">
      <c r="B223" s="51" t="str">
        <f>IF(F223&lt;&gt;"",1+MAX($B$22:B222),"")</f>
        <v/>
      </c>
      <c r="C223" s="127"/>
      <c r="D223" s="78"/>
      <c r="E223" s="77"/>
      <c r="F223" s="77"/>
      <c r="G223" s="19"/>
      <c r="H223" s="19">
        <f t="shared" si="166"/>
        <v>0</v>
      </c>
      <c r="I223" s="19">
        <f t="shared" si="167"/>
        <v>0</v>
      </c>
      <c r="J223" s="17"/>
      <c r="K223" s="12">
        <f t="shared" si="168"/>
        <v>0</v>
      </c>
      <c r="L223" s="12"/>
      <c r="M223" s="19"/>
      <c r="N223" s="19">
        <f t="shared" si="169"/>
        <v>0</v>
      </c>
      <c r="O223" s="19">
        <f t="shared" si="170"/>
        <v>0</v>
      </c>
      <c r="P223" s="19">
        <f t="shared" si="171"/>
        <v>0</v>
      </c>
      <c r="Q223" s="19">
        <f t="shared" si="172"/>
        <v>0</v>
      </c>
      <c r="R223" s="52"/>
    </row>
    <row r="224" spans="2:18" x14ac:dyDescent="0.3">
      <c r="B224" s="51" t="str">
        <f>IF(F224&lt;&gt;"",1+MAX($B$22:B223),"")</f>
        <v/>
      </c>
      <c r="C224" s="127"/>
      <c r="D224" s="76" t="s">
        <v>136</v>
      </c>
      <c r="E224" s="77"/>
      <c r="F224" s="77"/>
      <c r="G224" s="19"/>
      <c r="H224" s="19">
        <f t="shared" si="166"/>
        <v>0</v>
      </c>
      <c r="I224" s="19">
        <f t="shared" si="167"/>
        <v>0</v>
      </c>
      <c r="J224" s="17"/>
      <c r="K224" s="12">
        <f t="shared" si="168"/>
        <v>0</v>
      </c>
      <c r="L224" s="12"/>
      <c r="M224" s="19"/>
      <c r="N224" s="19">
        <f t="shared" si="169"/>
        <v>0</v>
      </c>
      <c r="O224" s="19">
        <f t="shared" si="170"/>
        <v>0</v>
      </c>
      <c r="P224" s="19">
        <f t="shared" si="171"/>
        <v>0</v>
      </c>
      <c r="Q224" s="19">
        <f t="shared" si="172"/>
        <v>0</v>
      </c>
      <c r="R224" s="52"/>
    </row>
    <row r="225" spans="2:19" x14ac:dyDescent="0.3">
      <c r="B225" s="51">
        <f>IF(F225&lt;&gt;"",1+MAX($B$22:B224),"")</f>
        <v>107</v>
      </c>
      <c r="C225" s="127"/>
      <c r="D225" s="78" t="s">
        <v>137</v>
      </c>
      <c r="E225" s="77" t="s">
        <v>70</v>
      </c>
      <c r="F225" s="79">
        <v>151</v>
      </c>
      <c r="G225" s="19">
        <v>4.05</v>
      </c>
      <c r="H225" s="19">
        <f t="shared" si="166"/>
        <v>4.4550000000000001</v>
      </c>
      <c r="I225" s="19">
        <f t="shared" si="167"/>
        <v>672.70500000000004</v>
      </c>
      <c r="J225" s="17">
        <v>0.14817688130333592</v>
      </c>
      <c r="K225" s="12">
        <f t="shared" si="168"/>
        <v>22.374709076803725</v>
      </c>
      <c r="L225" s="92" t="s">
        <v>291</v>
      </c>
      <c r="M225" s="93">
        <v>64.45</v>
      </c>
      <c r="N225" s="19">
        <f t="shared" si="169"/>
        <v>90.23</v>
      </c>
      <c r="O225" s="19">
        <f t="shared" si="170"/>
        <v>13.370000000000001</v>
      </c>
      <c r="P225" s="19">
        <f t="shared" si="171"/>
        <v>2018.8700000000001</v>
      </c>
      <c r="Q225" s="19">
        <f t="shared" si="172"/>
        <v>2691.5750000000003</v>
      </c>
      <c r="R225" s="52"/>
    </row>
    <row r="226" spans="2:19" x14ac:dyDescent="0.3">
      <c r="B226" s="51">
        <f>IF(F226&lt;&gt;"",1+MAX($B$22:B225),"")</f>
        <v>108</v>
      </c>
      <c r="C226" s="127"/>
      <c r="D226" s="78" t="s">
        <v>138</v>
      </c>
      <c r="E226" s="77" t="s">
        <v>70</v>
      </c>
      <c r="F226" s="79">
        <v>91.59</v>
      </c>
      <c r="G226" s="19">
        <v>4.05</v>
      </c>
      <c r="H226" s="19">
        <f t="shared" si="166"/>
        <v>4.4550000000000001</v>
      </c>
      <c r="I226" s="19">
        <f t="shared" si="167"/>
        <v>408.03345000000002</v>
      </c>
      <c r="J226" s="17">
        <v>0.14817688130333592</v>
      </c>
      <c r="K226" s="12">
        <f t="shared" si="168"/>
        <v>13.571520558572537</v>
      </c>
      <c r="L226" s="92" t="s">
        <v>291</v>
      </c>
      <c r="M226" s="93">
        <v>64.45</v>
      </c>
      <c r="N226" s="19">
        <f t="shared" si="169"/>
        <v>90.23</v>
      </c>
      <c r="O226" s="19">
        <f t="shared" si="170"/>
        <v>13.370000000000001</v>
      </c>
      <c r="P226" s="19">
        <f t="shared" si="171"/>
        <v>1224.5583000000001</v>
      </c>
      <c r="Q226" s="19">
        <f t="shared" si="172"/>
        <v>1632.59175</v>
      </c>
      <c r="R226" s="52"/>
    </row>
    <row r="227" spans="2:19" s="2" customFormat="1" ht="27.6" x14ac:dyDescent="0.3">
      <c r="B227" s="82" t="str">
        <f>IF(F227&lt;&gt;"",1+MAX($B$22:B226),"")</f>
        <v/>
      </c>
      <c r="C227" s="127"/>
      <c r="D227" s="86" t="s">
        <v>145</v>
      </c>
      <c r="E227" s="83"/>
      <c r="F227" s="84"/>
      <c r="G227" s="19"/>
      <c r="H227" s="19">
        <f t="shared" si="166"/>
        <v>0</v>
      </c>
      <c r="I227" s="19">
        <f t="shared" si="167"/>
        <v>0</v>
      </c>
      <c r="J227" s="17"/>
      <c r="K227" s="12">
        <f t="shared" si="168"/>
        <v>0</v>
      </c>
      <c r="L227" s="12"/>
      <c r="M227" s="19"/>
      <c r="N227" s="19">
        <f t="shared" si="169"/>
        <v>0</v>
      </c>
      <c r="O227" s="19">
        <f t="shared" si="170"/>
        <v>0</v>
      </c>
      <c r="P227" s="19">
        <f t="shared" si="171"/>
        <v>0</v>
      </c>
      <c r="Q227" s="19">
        <f t="shared" si="172"/>
        <v>0</v>
      </c>
      <c r="R227" s="85"/>
    </row>
    <row r="228" spans="2:19" x14ac:dyDescent="0.3">
      <c r="B228" s="51" t="str">
        <f>IF(F228&lt;&gt;"",1+MAX($B$22:B227),"")</f>
        <v/>
      </c>
      <c r="C228" s="127"/>
      <c r="D228" s="78"/>
      <c r="E228" s="77"/>
      <c r="F228" s="79"/>
      <c r="G228" s="19"/>
      <c r="H228" s="19">
        <f t="shared" si="166"/>
        <v>0</v>
      </c>
      <c r="I228" s="19">
        <f t="shared" si="167"/>
        <v>0</v>
      </c>
      <c r="J228" s="17"/>
      <c r="K228" s="12">
        <f t="shared" si="168"/>
        <v>0</v>
      </c>
      <c r="L228" s="12"/>
      <c r="M228" s="19"/>
      <c r="N228" s="19">
        <f t="shared" si="169"/>
        <v>0</v>
      </c>
      <c r="O228" s="19">
        <f t="shared" si="170"/>
        <v>0</v>
      </c>
      <c r="P228" s="19">
        <f t="shared" si="171"/>
        <v>0</v>
      </c>
      <c r="Q228" s="19">
        <f t="shared" si="172"/>
        <v>0</v>
      </c>
      <c r="R228" s="52"/>
    </row>
    <row r="229" spans="2:19" x14ac:dyDescent="0.3">
      <c r="B229" s="51" t="str">
        <f>IF(F229&lt;&gt;"",1+MAX($B$22:B228),"")</f>
        <v/>
      </c>
      <c r="C229" s="127"/>
      <c r="D229" s="76" t="s">
        <v>139</v>
      </c>
      <c r="E229" s="77"/>
      <c r="F229" s="79"/>
      <c r="G229" s="19"/>
      <c r="H229" s="19">
        <f t="shared" si="166"/>
        <v>0</v>
      </c>
      <c r="I229" s="19">
        <f t="shared" si="167"/>
        <v>0</v>
      </c>
      <c r="J229" s="17"/>
      <c r="K229" s="12">
        <f t="shared" si="168"/>
        <v>0</v>
      </c>
      <c r="L229" s="12"/>
      <c r="M229" s="19"/>
      <c r="N229" s="19">
        <f t="shared" si="169"/>
        <v>0</v>
      </c>
      <c r="O229" s="19">
        <f t="shared" si="170"/>
        <v>0</v>
      </c>
      <c r="P229" s="19">
        <f t="shared" si="171"/>
        <v>0</v>
      </c>
      <c r="Q229" s="19">
        <f t="shared" si="172"/>
        <v>0</v>
      </c>
      <c r="R229" s="52"/>
    </row>
    <row r="230" spans="2:19" x14ac:dyDescent="0.3">
      <c r="B230" s="51">
        <f>IF(F230&lt;&gt;"",1+MAX($B$22:B229),"")</f>
        <v>109</v>
      </c>
      <c r="C230" s="127"/>
      <c r="D230" s="78" t="s">
        <v>140</v>
      </c>
      <c r="E230" s="77" t="s">
        <v>70</v>
      </c>
      <c r="F230" s="79">
        <v>51</v>
      </c>
      <c r="G230" s="19">
        <v>10.050000000000001</v>
      </c>
      <c r="H230" s="19">
        <f t="shared" si="166"/>
        <v>11.055000000000001</v>
      </c>
      <c r="I230" s="19">
        <f t="shared" si="167"/>
        <v>563.80500000000006</v>
      </c>
      <c r="J230" s="17">
        <v>0.36462373933281611</v>
      </c>
      <c r="K230" s="12">
        <f t="shared" si="168"/>
        <v>18.595810705973623</v>
      </c>
      <c r="L230" s="92" t="s">
        <v>291</v>
      </c>
      <c r="M230" s="93">
        <v>64.45</v>
      </c>
      <c r="N230" s="19">
        <f t="shared" si="169"/>
        <v>90.23</v>
      </c>
      <c r="O230" s="19">
        <f t="shared" si="170"/>
        <v>32.9</v>
      </c>
      <c r="P230" s="19">
        <f t="shared" si="171"/>
        <v>1677.8999999999999</v>
      </c>
      <c r="Q230" s="19">
        <f t="shared" si="172"/>
        <v>2241.7049999999999</v>
      </c>
      <c r="R230" s="52"/>
    </row>
    <row r="231" spans="2:19" x14ac:dyDescent="0.3">
      <c r="B231" s="51">
        <f>IF(F231&lt;&gt;"",1+MAX($B$22:B230),"")</f>
        <v>110</v>
      </c>
      <c r="C231" s="127"/>
      <c r="D231" s="78" t="s">
        <v>141</v>
      </c>
      <c r="E231" s="77" t="s">
        <v>70</v>
      </c>
      <c r="F231" s="79">
        <v>60.7</v>
      </c>
      <c r="G231" s="19">
        <v>10.050000000000001</v>
      </c>
      <c r="H231" s="19">
        <f t="shared" si="166"/>
        <v>11.055000000000001</v>
      </c>
      <c r="I231" s="19">
        <f t="shared" si="167"/>
        <v>671.03850000000011</v>
      </c>
      <c r="J231" s="17">
        <v>0.36462373933281611</v>
      </c>
      <c r="K231" s="12">
        <f t="shared" si="168"/>
        <v>22.132660977501939</v>
      </c>
      <c r="L231" s="92" t="s">
        <v>291</v>
      </c>
      <c r="M231" s="93">
        <v>64.45</v>
      </c>
      <c r="N231" s="19">
        <f t="shared" si="169"/>
        <v>90.23</v>
      </c>
      <c r="O231" s="19">
        <f t="shared" si="170"/>
        <v>32.9</v>
      </c>
      <c r="P231" s="19">
        <f t="shared" si="171"/>
        <v>1997.03</v>
      </c>
      <c r="Q231" s="19">
        <f t="shared" si="172"/>
        <v>2668.0685000000003</v>
      </c>
      <c r="R231" s="52"/>
    </row>
    <row r="232" spans="2:19" x14ac:dyDescent="0.3">
      <c r="B232" s="51">
        <f>IF(F232&lt;&gt;"",1+MAX($B$22:B231),"")</f>
        <v>111</v>
      </c>
      <c r="C232" s="128"/>
      <c r="D232" s="78" t="s">
        <v>142</v>
      </c>
      <c r="E232" s="77" t="s">
        <v>70</v>
      </c>
      <c r="F232" s="79">
        <v>76.319999999999993</v>
      </c>
      <c r="G232" s="19">
        <v>21</v>
      </c>
      <c r="H232" s="19">
        <f t="shared" si="166"/>
        <v>23.1</v>
      </c>
      <c r="I232" s="19">
        <f t="shared" si="167"/>
        <v>1762.992</v>
      </c>
      <c r="J232" s="17">
        <v>0.5</v>
      </c>
      <c r="K232" s="12">
        <f t="shared" si="168"/>
        <v>38.159999999999997</v>
      </c>
      <c r="L232" s="92" t="s">
        <v>289</v>
      </c>
      <c r="M232" s="93">
        <v>58</v>
      </c>
      <c r="N232" s="19">
        <f t="shared" si="169"/>
        <v>81.199999999999989</v>
      </c>
      <c r="O232" s="19">
        <f t="shared" si="170"/>
        <v>40.599999999999994</v>
      </c>
      <c r="P232" s="19">
        <f t="shared" si="171"/>
        <v>3098.5919999999992</v>
      </c>
      <c r="Q232" s="19">
        <f t="shared" si="172"/>
        <v>4861.5839999999989</v>
      </c>
      <c r="R232" s="52"/>
    </row>
    <row r="233" spans="2:19" x14ac:dyDescent="0.3">
      <c r="B233" s="51" t="str">
        <f>IF(F233&lt;&gt;"",1+MAX($B$22:B232),"")</f>
        <v/>
      </c>
      <c r="C233" s="80"/>
      <c r="D233" s="81" t="s">
        <v>144</v>
      </c>
      <c r="E233" s="77"/>
      <c r="F233" s="79"/>
      <c r="G233" s="19"/>
      <c r="H233" s="19">
        <f t="shared" si="166"/>
        <v>0</v>
      </c>
      <c r="I233" s="19">
        <f t="shared" si="167"/>
        <v>0</v>
      </c>
      <c r="J233" s="17"/>
      <c r="K233" s="12">
        <f t="shared" si="168"/>
        <v>0</v>
      </c>
      <c r="L233" s="12"/>
      <c r="M233" s="19"/>
      <c r="N233" s="19">
        <f t="shared" si="169"/>
        <v>0</v>
      </c>
      <c r="O233" s="19">
        <f t="shared" si="170"/>
        <v>0</v>
      </c>
      <c r="P233" s="19">
        <f t="shared" si="171"/>
        <v>0</v>
      </c>
      <c r="Q233" s="19">
        <f t="shared" si="172"/>
        <v>0</v>
      </c>
      <c r="R233" s="52"/>
    </row>
    <row r="234" spans="2:19" x14ac:dyDescent="0.25">
      <c r="B234" s="51" t="str">
        <f>IF(F234&lt;&gt;"",1+MAX($B$22:B233),"")</f>
        <v/>
      </c>
      <c r="C234" s="55"/>
      <c r="D234" s="10"/>
      <c r="E234" s="25"/>
      <c r="F234" s="41"/>
      <c r="G234" s="19"/>
      <c r="H234" s="19">
        <f t="shared" si="166"/>
        <v>0</v>
      </c>
      <c r="I234" s="19">
        <f t="shared" si="167"/>
        <v>0</v>
      </c>
      <c r="J234" s="17"/>
      <c r="K234" s="12">
        <f t="shared" si="168"/>
        <v>0</v>
      </c>
      <c r="L234" s="12"/>
      <c r="M234" s="19"/>
      <c r="N234" s="19">
        <f t="shared" si="169"/>
        <v>0</v>
      </c>
      <c r="O234" s="19">
        <f t="shared" si="170"/>
        <v>0</v>
      </c>
      <c r="P234" s="19">
        <f t="shared" si="171"/>
        <v>0</v>
      </c>
      <c r="Q234" s="19">
        <f t="shared" si="172"/>
        <v>0</v>
      </c>
      <c r="R234" s="52"/>
    </row>
    <row r="235" spans="2:19" x14ac:dyDescent="0.25">
      <c r="B235" s="70" t="str">
        <f>IF(F235&lt;&gt;"",1+MAX($B$22:B234),"")</f>
        <v/>
      </c>
      <c r="C235" s="71"/>
      <c r="D235" s="72" t="s">
        <v>146</v>
      </c>
      <c r="E235" s="25"/>
      <c r="F235" s="41"/>
      <c r="G235" s="19"/>
      <c r="H235" s="19">
        <f t="shared" si="166"/>
        <v>0</v>
      </c>
      <c r="I235" s="19">
        <f t="shared" si="167"/>
        <v>0</v>
      </c>
      <c r="J235" s="17"/>
      <c r="K235" s="12">
        <f t="shared" si="168"/>
        <v>0</v>
      </c>
      <c r="L235" s="12"/>
      <c r="M235" s="19"/>
      <c r="N235" s="19">
        <f t="shared" si="169"/>
        <v>0</v>
      </c>
      <c r="O235" s="19">
        <f t="shared" si="170"/>
        <v>0</v>
      </c>
      <c r="P235" s="19">
        <f t="shared" si="171"/>
        <v>0</v>
      </c>
      <c r="Q235" s="19">
        <f t="shared" si="172"/>
        <v>0</v>
      </c>
      <c r="R235" s="52"/>
    </row>
    <row r="236" spans="2:19" ht="41.4" x14ac:dyDescent="0.3">
      <c r="B236" s="51">
        <f>IF(F236&lt;&gt;"",1+MAX($B$22:B235),"")</f>
        <v>112</v>
      </c>
      <c r="C236" s="80" t="s">
        <v>143</v>
      </c>
      <c r="D236" s="87" t="s">
        <v>147</v>
      </c>
      <c r="E236" s="77" t="s">
        <v>56</v>
      </c>
      <c r="F236" s="79">
        <v>1</v>
      </c>
      <c r="G236" s="19">
        <v>850</v>
      </c>
      <c r="H236" s="19">
        <f t="shared" ref="H236" si="174">G236*$T$2</f>
        <v>935.00000000000011</v>
      </c>
      <c r="I236" s="19">
        <f t="shared" ref="I236" si="175">F236*H236</f>
        <v>935.00000000000011</v>
      </c>
      <c r="J236" s="17">
        <v>22.25</v>
      </c>
      <c r="K236" s="12">
        <f t="shared" ref="K236" si="176">F236*J236</f>
        <v>22.25</v>
      </c>
      <c r="L236" s="92" t="s">
        <v>289</v>
      </c>
      <c r="M236" s="93">
        <v>58</v>
      </c>
      <c r="N236" s="19">
        <f t="shared" si="169"/>
        <v>81.199999999999989</v>
      </c>
      <c r="O236" s="19">
        <f t="shared" si="170"/>
        <v>1806.6999999999998</v>
      </c>
      <c r="P236" s="19">
        <f t="shared" si="171"/>
        <v>1806.6999999999998</v>
      </c>
      <c r="Q236" s="19">
        <f t="shared" si="172"/>
        <v>2741.7</v>
      </c>
      <c r="R236" s="52"/>
    </row>
    <row r="237" spans="2:19" x14ac:dyDescent="0.25">
      <c r="B237" s="51" t="str">
        <f>IF(F237&lt;&gt;"",1+MAX($B$22:B236),"")</f>
        <v/>
      </c>
      <c r="C237" s="55"/>
      <c r="D237" s="10"/>
      <c r="E237" s="25"/>
      <c r="F237" s="41"/>
      <c r="G237" s="19"/>
      <c r="H237" s="19"/>
      <c r="I237" s="19"/>
      <c r="J237" s="17"/>
      <c r="K237" s="12"/>
      <c r="L237" s="12"/>
      <c r="M237" s="19"/>
      <c r="N237" s="19"/>
      <c r="O237" s="19"/>
      <c r="P237" s="19"/>
      <c r="Q237" s="19"/>
      <c r="R237" s="52"/>
    </row>
    <row r="238" spans="2:19" s="14" customFormat="1" ht="12.75" customHeight="1" x14ac:dyDescent="0.25">
      <c r="B238" s="15" t="str">
        <f>IF(F238&lt;&gt;"",1+MAX($B$22:B237),"")</f>
        <v/>
      </c>
      <c r="C238" s="15" t="s">
        <v>49</v>
      </c>
      <c r="D238" s="8" t="s">
        <v>24</v>
      </c>
      <c r="E238" s="145" t="s">
        <v>57</v>
      </c>
      <c r="F238" s="145"/>
      <c r="G238" s="145"/>
      <c r="H238" s="56">
        <f>SUM(I239:I282)</f>
        <v>39809.130790000003</v>
      </c>
      <c r="I238" s="9">
        <f t="shared" si="155"/>
        <v>0</v>
      </c>
      <c r="J238" s="9"/>
      <c r="K238" s="146" t="s">
        <v>58</v>
      </c>
      <c r="L238" s="147"/>
      <c r="M238" s="147"/>
      <c r="N238" s="148"/>
      <c r="O238" s="56">
        <f>SUM(P239:P282)</f>
        <v>45723.74571072001</v>
      </c>
      <c r="P238" s="9">
        <f t="shared" si="159"/>
        <v>0</v>
      </c>
      <c r="Q238" s="50">
        <f>SUM(Q239:Q282)</f>
        <v>85532.876500720013</v>
      </c>
      <c r="R238" s="50">
        <f>(Q238)+(H238*$Q$8)+(O238*$Q$9)+(Q238*$Q$10)+($Q$11*((Q238)+(H238*$Q$8)+(O238*$Q$9)+(Q238*$Q$10)))+(Q238*$Q$12)</f>
        <v>120687.01570475198</v>
      </c>
    </row>
    <row r="239" spans="2:19" x14ac:dyDescent="0.25">
      <c r="B239" s="51" t="str">
        <f>IF(F239&lt;&gt;"",1+MAX($B$22:B238),"")</f>
        <v/>
      </c>
      <c r="C239" s="55"/>
      <c r="D239" s="10"/>
      <c r="E239" s="25"/>
      <c r="F239" s="41"/>
      <c r="G239" s="19"/>
      <c r="H239" s="19">
        <f t="shared" ref="H239" si="177">G239*$T$2</f>
        <v>0</v>
      </c>
      <c r="I239" s="19">
        <f t="shared" si="155"/>
        <v>0</v>
      </c>
      <c r="J239" s="17"/>
      <c r="K239" s="12">
        <f t="shared" ref="K239" si="178">F239*J239</f>
        <v>0</v>
      </c>
      <c r="L239" s="12"/>
      <c r="M239" s="19"/>
      <c r="N239" s="19">
        <f t="shared" ref="N239" si="179">M239*$U$2</f>
        <v>0</v>
      </c>
      <c r="O239" s="19">
        <f t="shared" ref="O239" si="180">J239*N239</f>
        <v>0</v>
      </c>
      <c r="P239" s="19">
        <f t="shared" si="159"/>
        <v>0</v>
      </c>
      <c r="Q239" s="19">
        <f t="shared" ref="Q239" si="181">I239+P239</f>
        <v>0</v>
      </c>
      <c r="R239" s="52"/>
      <c r="S239" s="14"/>
    </row>
    <row r="240" spans="2:19" x14ac:dyDescent="0.25">
      <c r="B240" s="70" t="str">
        <f>IF(F240&lt;&gt;"",1+MAX($B$22:B239),"")</f>
        <v/>
      </c>
      <c r="C240" s="71"/>
      <c r="D240" s="72" t="s">
        <v>125</v>
      </c>
      <c r="E240" s="25"/>
      <c r="F240" s="41"/>
      <c r="G240" s="19"/>
      <c r="H240" s="19">
        <f t="shared" ref="H240:H282" si="182">G240*$T$2</f>
        <v>0</v>
      </c>
      <c r="I240" s="19">
        <f t="shared" ref="I240:I282" si="183">F240*H240</f>
        <v>0</v>
      </c>
      <c r="J240" s="17"/>
      <c r="K240" s="12">
        <f t="shared" ref="K240:K282" si="184">F240*J240</f>
        <v>0</v>
      </c>
      <c r="L240" s="12"/>
      <c r="M240" s="19"/>
      <c r="N240" s="19">
        <f t="shared" ref="N240:N282" si="185">M240*$U$2</f>
        <v>0</v>
      </c>
      <c r="O240" s="19">
        <f t="shared" ref="O240:O282" si="186">J240*N240</f>
        <v>0</v>
      </c>
      <c r="P240" s="19">
        <f t="shared" ref="P240:P282" si="187">F240*O240</f>
        <v>0</v>
      </c>
      <c r="Q240" s="19">
        <f t="shared" ref="Q240:Q282" si="188">I240+P240</f>
        <v>0</v>
      </c>
      <c r="R240" s="52"/>
    </row>
    <row r="241" spans="2:19" x14ac:dyDescent="0.25">
      <c r="B241" s="51">
        <f>IF(F241&lt;&gt;"",1+MAX($B$22:B240),"")</f>
        <v>113</v>
      </c>
      <c r="C241" s="126" t="s">
        <v>257</v>
      </c>
      <c r="D241" s="10" t="s">
        <v>226</v>
      </c>
      <c r="E241" s="25" t="s">
        <v>98</v>
      </c>
      <c r="F241" s="41">
        <v>2037</v>
      </c>
      <c r="G241" s="19">
        <v>0.75</v>
      </c>
      <c r="H241" s="19">
        <f t="shared" si="182"/>
        <v>0.82500000000000007</v>
      </c>
      <c r="I241" s="19">
        <f t="shared" si="183"/>
        <v>1680.5250000000001</v>
      </c>
      <c r="J241" s="17">
        <v>0.10404127257093723</v>
      </c>
      <c r="K241" s="12">
        <f t="shared" si="184"/>
        <v>211.93207222699914</v>
      </c>
      <c r="L241" s="92" t="s">
        <v>292</v>
      </c>
      <c r="M241" s="93">
        <v>58.15</v>
      </c>
      <c r="N241" s="19">
        <f t="shared" si="185"/>
        <v>81.41</v>
      </c>
      <c r="O241" s="19">
        <f t="shared" si="186"/>
        <v>8.4699999999999989</v>
      </c>
      <c r="P241" s="19">
        <f t="shared" si="187"/>
        <v>17253.39</v>
      </c>
      <c r="Q241" s="19">
        <f t="shared" si="188"/>
        <v>18933.915000000001</v>
      </c>
      <c r="R241" s="52"/>
    </row>
    <row r="242" spans="2:19" x14ac:dyDescent="0.25">
      <c r="B242" s="51">
        <f>IF(F242&lt;&gt;"",1+MAX($B$22:B241),"")</f>
        <v>114</v>
      </c>
      <c r="C242" s="127"/>
      <c r="D242" s="10" t="s">
        <v>227</v>
      </c>
      <c r="E242" s="25" t="s">
        <v>98</v>
      </c>
      <c r="F242" s="41">
        <f>675</f>
        <v>675</v>
      </c>
      <c r="G242" s="19">
        <v>0.75</v>
      </c>
      <c r="H242" s="19">
        <f t="shared" si="182"/>
        <v>0.82500000000000007</v>
      </c>
      <c r="I242" s="19">
        <f t="shared" si="183"/>
        <v>556.875</v>
      </c>
      <c r="J242" s="17">
        <v>0.10404127257093723</v>
      </c>
      <c r="K242" s="12">
        <f t="shared" si="184"/>
        <v>70.227858985382625</v>
      </c>
      <c r="L242" s="92" t="s">
        <v>292</v>
      </c>
      <c r="M242" s="93">
        <v>58.15</v>
      </c>
      <c r="N242" s="19">
        <f t="shared" si="185"/>
        <v>81.41</v>
      </c>
      <c r="O242" s="19">
        <f t="shared" si="186"/>
        <v>8.4699999999999989</v>
      </c>
      <c r="P242" s="19">
        <f t="shared" si="187"/>
        <v>5717.2499999999991</v>
      </c>
      <c r="Q242" s="19">
        <f t="shared" si="188"/>
        <v>6274.1249999999991</v>
      </c>
      <c r="R242" s="52"/>
    </row>
    <row r="243" spans="2:19" x14ac:dyDescent="0.25">
      <c r="B243" s="51" t="str">
        <f>IF(F243&lt;&gt;"",1+MAX($B$22:B242),"")</f>
        <v/>
      </c>
      <c r="C243" s="127"/>
      <c r="D243" s="51"/>
      <c r="E243" s="55"/>
      <c r="F243" s="54"/>
      <c r="G243" s="19"/>
      <c r="H243" s="19">
        <f t="shared" si="182"/>
        <v>0</v>
      </c>
      <c r="I243" s="19">
        <f t="shared" si="183"/>
        <v>0</v>
      </c>
      <c r="J243" s="17"/>
      <c r="K243" s="12">
        <f t="shared" si="184"/>
        <v>0</v>
      </c>
      <c r="L243" s="12"/>
      <c r="M243" s="19"/>
      <c r="N243" s="19">
        <f t="shared" si="185"/>
        <v>0</v>
      </c>
      <c r="O243" s="19">
        <f t="shared" si="186"/>
        <v>0</v>
      </c>
      <c r="P243" s="19">
        <f t="shared" si="187"/>
        <v>0</v>
      </c>
      <c r="Q243" s="19">
        <f t="shared" si="188"/>
        <v>0</v>
      </c>
      <c r="R243" s="52"/>
    </row>
    <row r="244" spans="2:19" x14ac:dyDescent="0.25">
      <c r="B244" s="51" t="str">
        <f>IF(F244&lt;&gt;"",1+MAX($B$22:B243),"")</f>
        <v/>
      </c>
      <c r="C244" s="127"/>
      <c r="D244" s="54" t="s">
        <v>228</v>
      </c>
      <c r="E244" s="25"/>
      <c r="F244" s="41"/>
      <c r="G244" s="19"/>
      <c r="H244" s="19">
        <f t="shared" si="182"/>
        <v>0</v>
      </c>
      <c r="I244" s="19">
        <f t="shared" si="183"/>
        <v>0</v>
      </c>
      <c r="J244" s="17"/>
      <c r="K244" s="12">
        <f t="shared" si="184"/>
        <v>0</v>
      </c>
      <c r="L244" s="12"/>
      <c r="M244" s="19"/>
      <c r="N244" s="19">
        <f t="shared" si="185"/>
        <v>0</v>
      </c>
      <c r="O244" s="19">
        <f t="shared" si="186"/>
        <v>0</v>
      </c>
      <c r="P244" s="19">
        <f t="shared" si="187"/>
        <v>0</v>
      </c>
      <c r="Q244" s="19">
        <f t="shared" si="188"/>
        <v>0</v>
      </c>
      <c r="R244" s="52"/>
    </row>
    <row r="245" spans="2:19" x14ac:dyDescent="0.25">
      <c r="B245" s="51">
        <f>IF(F245&lt;&gt;"",1+MAX($B$22:B244),"")</f>
        <v>115</v>
      </c>
      <c r="C245" s="127"/>
      <c r="D245" s="10" t="s">
        <v>229</v>
      </c>
      <c r="E245" s="25" t="s">
        <v>70</v>
      </c>
      <c r="F245" s="41">
        <v>4.58</v>
      </c>
      <c r="G245" s="19">
        <v>4.32</v>
      </c>
      <c r="H245" s="19">
        <f t="shared" si="182"/>
        <v>4.7520000000000007</v>
      </c>
      <c r="I245" s="19">
        <f t="shared" si="183"/>
        <v>21.764160000000004</v>
      </c>
      <c r="J245" s="17">
        <v>8.2000000000000003E-2</v>
      </c>
      <c r="K245" s="12">
        <f t="shared" si="184"/>
        <v>0.37556</v>
      </c>
      <c r="L245" s="92" t="s">
        <v>293</v>
      </c>
      <c r="M245" s="93">
        <v>55.08</v>
      </c>
      <c r="N245" s="19">
        <f t="shared" si="185"/>
        <v>77.111999999999995</v>
      </c>
      <c r="O245" s="19">
        <f t="shared" si="186"/>
        <v>6.3231839999999995</v>
      </c>
      <c r="P245" s="19">
        <f t="shared" si="187"/>
        <v>28.960182719999999</v>
      </c>
      <c r="Q245" s="19">
        <f t="shared" si="188"/>
        <v>50.724342720000003</v>
      </c>
      <c r="R245" s="52"/>
    </row>
    <row r="246" spans="2:19" x14ac:dyDescent="0.25">
      <c r="B246" s="51">
        <f>IF(F246&lt;&gt;"",1+MAX($B$22:B245),"")</f>
        <v>116</v>
      </c>
      <c r="C246" s="127"/>
      <c r="D246" s="10" t="s">
        <v>230</v>
      </c>
      <c r="E246" s="25" t="s">
        <v>70</v>
      </c>
      <c r="F246" s="41">
        <v>3.89</v>
      </c>
      <c r="G246" s="19">
        <v>4.97</v>
      </c>
      <c r="H246" s="19">
        <f t="shared" si="182"/>
        <v>5.4670000000000005</v>
      </c>
      <c r="I246" s="19">
        <f t="shared" si="183"/>
        <v>21.266630000000003</v>
      </c>
      <c r="J246" s="17">
        <v>0.1</v>
      </c>
      <c r="K246" s="12">
        <f t="shared" si="184"/>
        <v>0.38900000000000001</v>
      </c>
      <c r="L246" s="92" t="s">
        <v>293</v>
      </c>
      <c r="M246" s="93">
        <v>55.08</v>
      </c>
      <c r="N246" s="19">
        <f t="shared" si="185"/>
        <v>77.111999999999995</v>
      </c>
      <c r="O246" s="19">
        <f t="shared" si="186"/>
        <v>7.7111999999999998</v>
      </c>
      <c r="P246" s="19">
        <f t="shared" si="187"/>
        <v>29.996568</v>
      </c>
      <c r="Q246" s="19">
        <f t="shared" si="188"/>
        <v>51.263198000000003</v>
      </c>
      <c r="R246" s="52"/>
    </row>
    <row r="247" spans="2:19" x14ac:dyDescent="0.25">
      <c r="B247" s="51" t="str">
        <f>IF(F247&lt;&gt;"",1+MAX($B$22:B246),"")</f>
        <v/>
      </c>
      <c r="C247" s="127"/>
      <c r="D247" s="11"/>
      <c r="E247" s="88"/>
      <c r="F247" s="54"/>
      <c r="G247" s="19"/>
      <c r="H247" s="19">
        <f t="shared" si="182"/>
        <v>0</v>
      </c>
      <c r="I247" s="19">
        <f t="shared" si="183"/>
        <v>0</v>
      </c>
      <c r="J247" s="17"/>
      <c r="K247" s="12">
        <f t="shared" si="184"/>
        <v>0</v>
      </c>
      <c r="L247" s="12"/>
      <c r="M247" s="19"/>
      <c r="N247" s="19">
        <f t="shared" si="185"/>
        <v>0</v>
      </c>
      <c r="O247" s="19">
        <f t="shared" si="186"/>
        <v>0</v>
      </c>
      <c r="P247" s="19">
        <f t="shared" si="187"/>
        <v>0</v>
      </c>
      <c r="Q247" s="19">
        <f t="shared" si="188"/>
        <v>0</v>
      </c>
      <c r="R247" s="52"/>
    </row>
    <row r="248" spans="2:19" x14ac:dyDescent="0.25">
      <c r="B248" s="51" t="str">
        <f>IF(F248&lt;&gt;"",1+MAX($B$22:B247),"")</f>
        <v/>
      </c>
      <c r="C248" s="127"/>
      <c r="D248" s="54" t="s">
        <v>79</v>
      </c>
      <c r="E248" s="25"/>
      <c r="F248" s="41"/>
      <c r="G248" s="19"/>
      <c r="H248" s="19">
        <f t="shared" si="182"/>
        <v>0</v>
      </c>
      <c r="I248" s="19">
        <f t="shared" si="183"/>
        <v>0</v>
      </c>
      <c r="J248" s="17"/>
      <c r="K248" s="12">
        <f t="shared" si="184"/>
        <v>0</v>
      </c>
      <c r="L248" s="12"/>
      <c r="M248" s="19"/>
      <c r="N248" s="19">
        <f t="shared" si="185"/>
        <v>0</v>
      </c>
      <c r="O248" s="19">
        <f t="shared" si="186"/>
        <v>0</v>
      </c>
      <c r="P248" s="19">
        <f t="shared" si="187"/>
        <v>0</v>
      </c>
      <c r="Q248" s="19">
        <f t="shared" si="188"/>
        <v>0</v>
      </c>
      <c r="R248" s="52"/>
    </row>
    <row r="249" spans="2:19" x14ac:dyDescent="0.25">
      <c r="B249" s="51">
        <f>IF(F249&lt;&gt;"",1+MAX($B$22:B248),"")</f>
        <v>117</v>
      </c>
      <c r="C249" s="128"/>
      <c r="D249" s="10" t="s">
        <v>126</v>
      </c>
      <c r="E249" s="25" t="s">
        <v>69</v>
      </c>
      <c r="F249" s="41">
        <f>744+1808</f>
        <v>2552</v>
      </c>
      <c r="G249" s="19">
        <v>1.25</v>
      </c>
      <c r="H249" s="19">
        <f t="shared" si="182"/>
        <v>1.375</v>
      </c>
      <c r="I249" s="19">
        <f t="shared" si="183"/>
        <v>3509</v>
      </c>
      <c r="J249" s="17">
        <v>3.5000000000000003E-2</v>
      </c>
      <c r="K249" s="12">
        <f t="shared" si="184"/>
        <v>89.320000000000007</v>
      </c>
      <c r="L249" s="92" t="s">
        <v>294</v>
      </c>
      <c r="M249" s="93">
        <v>52.77</v>
      </c>
      <c r="N249" s="19">
        <f t="shared" si="185"/>
        <v>73.878</v>
      </c>
      <c r="O249" s="19">
        <f t="shared" si="186"/>
        <v>2.5857300000000003</v>
      </c>
      <c r="P249" s="19">
        <f t="shared" si="187"/>
        <v>6598.7829600000005</v>
      </c>
      <c r="Q249" s="19">
        <f t="shared" si="188"/>
        <v>10107.78296</v>
      </c>
      <c r="R249" s="52"/>
      <c r="S249" s="14"/>
    </row>
    <row r="250" spans="2:19" x14ac:dyDescent="0.25">
      <c r="B250" s="51" t="str">
        <f>IF(F250&lt;&gt;"",1+MAX($B$22:B249),"")</f>
        <v/>
      </c>
      <c r="C250" s="55"/>
      <c r="D250" s="10"/>
      <c r="E250" s="25"/>
      <c r="F250" s="41"/>
      <c r="G250" s="19"/>
      <c r="H250" s="19">
        <f t="shared" si="182"/>
        <v>0</v>
      </c>
      <c r="I250" s="19">
        <f t="shared" si="183"/>
        <v>0</v>
      </c>
      <c r="J250" s="17"/>
      <c r="K250" s="12">
        <f t="shared" si="184"/>
        <v>0</v>
      </c>
      <c r="L250" s="12"/>
      <c r="M250" s="19"/>
      <c r="N250" s="19">
        <f t="shared" si="185"/>
        <v>0</v>
      </c>
      <c r="O250" s="19">
        <f t="shared" si="186"/>
        <v>0</v>
      </c>
      <c r="P250" s="19">
        <f t="shared" si="187"/>
        <v>0</v>
      </c>
      <c r="Q250" s="19">
        <f t="shared" si="188"/>
        <v>0</v>
      </c>
      <c r="R250" s="52"/>
      <c r="S250" s="14"/>
    </row>
    <row r="251" spans="2:19" x14ac:dyDescent="0.25">
      <c r="B251" s="70" t="str">
        <f>IF(F251&lt;&gt;"",1+MAX($B$22:B250),"")</f>
        <v/>
      </c>
      <c r="C251" s="71"/>
      <c r="D251" s="72" t="s">
        <v>247</v>
      </c>
      <c r="E251" s="25"/>
      <c r="F251" s="41"/>
      <c r="G251" s="19"/>
      <c r="H251" s="19">
        <f t="shared" si="182"/>
        <v>0</v>
      </c>
      <c r="I251" s="19">
        <f t="shared" si="183"/>
        <v>0</v>
      </c>
      <c r="J251" s="17"/>
      <c r="K251" s="12">
        <f t="shared" si="184"/>
        <v>0</v>
      </c>
      <c r="L251" s="12"/>
      <c r="M251" s="19"/>
      <c r="N251" s="19">
        <f t="shared" si="185"/>
        <v>0</v>
      </c>
      <c r="O251" s="19">
        <f t="shared" si="186"/>
        <v>0</v>
      </c>
      <c r="P251" s="19">
        <f t="shared" si="187"/>
        <v>0</v>
      </c>
      <c r="Q251" s="19">
        <f t="shared" si="188"/>
        <v>0</v>
      </c>
      <c r="R251" s="52"/>
    </row>
    <row r="252" spans="2:19" ht="41.4" x14ac:dyDescent="0.25">
      <c r="B252" s="51">
        <f>IF(F252&lt;&gt;"",1+MAX($B$22:B251),"")</f>
        <v>118</v>
      </c>
      <c r="C252" s="126" t="s">
        <v>257</v>
      </c>
      <c r="D252" s="10" t="s">
        <v>250</v>
      </c>
      <c r="E252" s="25" t="s">
        <v>81</v>
      </c>
      <c r="F252" s="25">
        <v>1</v>
      </c>
      <c r="G252" s="19">
        <v>184</v>
      </c>
      <c r="H252" s="19">
        <f t="shared" si="182"/>
        <v>202.4</v>
      </c>
      <c r="I252" s="19">
        <f t="shared" si="183"/>
        <v>202.4</v>
      </c>
      <c r="J252" s="17">
        <v>0.66600000000000004</v>
      </c>
      <c r="K252" s="12">
        <f t="shared" si="184"/>
        <v>0.66600000000000004</v>
      </c>
      <c r="L252" s="92" t="s">
        <v>295</v>
      </c>
      <c r="M252" s="93">
        <v>62.3</v>
      </c>
      <c r="N252" s="19">
        <f t="shared" si="185"/>
        <v>87.219999999999985</v>
      </c>
      <c r="O252" s="19">
        <f t="shared" si="186"/>
        <v>58.088519999999995</v>
      </c>
      <c r="P252" s="19">
        <f t="shared" si="187"/>
        <v>58.088519999999995</v>
      </c>
      <c r="Q252" s="19">
        <f t="shared" si="188"/>
        <v>260.48851999999999</v>
      </c>
      <c r="R252" s="52"/>
      <c r="S252" s="14"/>
    </row>
    <row r="253" spans="2:19" ht="41.4" x14ac:dyDescent="0.25">
      <c r="B253" s="51">
        <f>IF(F253&lt;&gt;"",1+MAX($B$22:B252),"")</f>
        <v>119</v>
      </c>
      <c r="C253" s="127"/>
      <c r="D253" s="10" t="s">
        <v>251</v>
      </c>
      <c r="E253" s="25" t="s">
        <v>81</v>
      </c>
      <c r="F253" s="25">
        <v>14</v>
      </c>
      <c r="G253" s="19">
        <v>184</v>
      </c>
      <c r="H253" s="19">
        <f t="shared" si="182"/>
        <v>202.4</v>
      </c>
      <c r="I253" s="19">
        <f t="shared" si="183"/>
        <v>2833.6</v>
      </c>
      <c r="J253" s="17">
        <v>0.66600000000000004</v>
      </c>
      <c r="K253" s="12">
        <f t="shared" si="184"/>
        <v>9.3239999999999998</v>
      </c>
      <c r="L253" s="92" t="s">
        <v>295</v>
      </c>
      <c r="M253" s="93">
        <v>62.3</v>
      </c>
      <c r="N253" s="19">
        <f t="shared" si="185"/>
        <v>87.219999999999985</v>
      </c>
      <c r="O253" s="19">
        <f t="shared" si="186"/>
        <v>58.088519999999995</v>
      </c>
      <c r="P253" s="19">
        <f t="shared" si="187"/>
        <v>813.23927999999989</v>
      </c>
      <c r="Q253" s="19">
        <f t="shared" si="188"/>
        <v>3646.8392799999997</v>
      </c>
      <c r="R253" s="52"/>
    </row>
    <row r="254" spans="2:19" ht="41.4" x14ac:dyDescent="0.25">
      <c r="B254" s="51">
        <f>IF(F254&lt;&gt;"",1+MAX($B$22:B253),"")</f>
        <v>120</v>
      </c>
      <c r="C254" s="127"/>
      <c r="D254" s="10" t="s">
        <v>252</v>
      </c>
      <c r="E254" s="25" t="s">
        <v>81</v>
      </c>
      <c r="F254" s="25">
        <v>4</v>
      </c>
      <c r="G254" s="19">
        <v>184</v>
      </c>
      <c r="H254" s="19">
        <f t="shared" si="182"/>
        <v>202.4</v>
      </c>
      <c r="I254" s="19">
        <f t="shared" si="183"/>
        <v>809.6</v>
      </c>
      <c r="J254" s="17">
        <v>0.66600000000000004</v>
      </c>
      <c r="K254" s="12">
        <f t="shared" si="184"/>
        <v>2.6640000000000001</v>
      </c>
      <c r="L254" s="92" t="s">
        <v>295</v>
      </c>
      <c r="M254" s="93">
        <v>62.3</v>
      </c>
      <c r="N254" s="19">
        <f t="shared" si="185"/>
        <v>87.219999999999985</v>
      </c>
      <c r="O254" s="19">
        <f t="shared" si="186"/>
        <v>58.088519999999995</v>
      </c>
      <c r="P254" s="19">
        <f t="shared" si="187"/>
        <v>232.35407999999998</v>
      </c>
      <c r="Q254" s="19">
        <f t="shared" si="188"/>
        <v>1041.95408</v>
      </c>
      <c r="R254" s="52"/>
      <c r="S254" s="14"/>
    </row>
    <row r="255" spans="2:19" ht="41.4" x14ac:dyDescent="0.25">
      <c r="B255" s="51">
        <f>IF(F255&lt;&gt;"",1+MAX($B$22:B254),"")</f>
        <v>121</v>
      </c>
      <c r="C255" s="127"/>
      <c r="D255" s="10" t="s">
        <v>249</v>
      </c>
      <c r="E255" s="25" t="s">
        <v>81</v>
      </c>
      <c r="F255" s="25">
        <v>2</v>
      </c>
      <c r="G255" s="19">
        <v>166</v>
      </c>
      <c r="H255" s="19">
        <f t="shared" si="182"/>
        <v>182.60000000000002</v>
      </c>
      <c r="I255" s="19">
        <f t="shared" si="183"/>
        <v>365.20000000000005</v>
      </c>
      <c r="J255" s="17">
        <v>0.498</v>
      </c>
      <c r="K255" s="12">
        <f t="shared" si="184"/>
        <v>0.996</v>
      </c>
      <c r="L255" s="92" t="s">
        <v>295</v>
      </c>
      <c r="M255" s="93">
        <v>62.3</v>
      </c>
      <c r="N255" s="19">
        <f t="shared" si="185"/>
        <v>87.219999999999985</v>
      </c>
      <c r="O255" s="19">
        <f t="shared" si="186"/>
        <v>43.435559999999995</v>
      </c>
      <c r="P255" s="19">
        <f t="shared" si="187"/>
        <v>86.871119999999991</v>
      </c>
      <c r="Q255" s="19">
        <f t="shared" si="188"/>
        <v>452.07112000000006</v>
      </c>
      <c r="R255" s="52"/>
    </row>
    <row r="256" spans="2:19" x14ac:dyDescent="0.25">
      <c r="B256" s="51">
        <f>IF(F256&lt;&gt;"",1+MAX($B$22:B255),"")</f>
        <v>122</v>
      </c>
      <c r="C256" s="127"/>
      <c r="D256" s="10" t="s">
        <v>248</v>
      </c>
      <c r="E256" s="25" t="s">
        <v>81</v>
      </c>
      <c r="F256" s="25">
        <v>5</v>
      </c>
      <c r="G256" s="19">
        <v>126</v>
      </c>
      <c r="H256" s="19">
        <f t="shared" si="182"/>
        <v>138.60000000000002</v>
      </c>
      <c r="I256" s="19">
        <f t="shared" si="183"/>
        <v>693.00000000000011</v>
      </c>
      <c r="J256" s="17">
        <v>0.498</v>
      </c>
      <c r="K256" s="12">
        <f t="shared" si="184"/>
        <v>2.4900000000000002</v>
      </c>
      <c r="L256" s="92" t="s">
        <v>295</v>
      </c>
      <c r="M256" s="93">
        <v>62.3</v>
      </c>
      <c r="N256" s="19">
        <f t="shared" si="185"/>
        <v>87.219999999999985</v>
      </c>
      <c r="O256" s="19">
        <f t="shared" si="186"/>
        <v>43.435559999999995</v>
      </c>
      <c r="P256" s="19">
        <f t="shared" si="187"/>
        <v>217.17779999999999</v>
      </c>
      <c r="Q256" s="19">
        <f t="shared" si="188"/>
        <v>910.17780000000016</v>
      </c>
      <c r="R256" s="52"/>
      <c r="S256" s="14"/>
    </row>
    <row r="257" spans="2:19" x14ac:dyDescent="0.25">
      <c r="B257" s="51">
        <f>IF(F257&lt;&gt;"",1+MAX($B$22:B256),"")</f>
        <v>123</v>
      </c>
      <c r="C257" s="127"/>
      <c r="D257" s="10" t="s">
        <v>244</v>
      </c>
      <c r="E257" s="25" t="s">
        <v>81</v>
      </c>
      <c r="F257" s="25">
        <v>1</v>
      </c>
      <c r="G257" s="19">
        <v>126</v>
      </c>
      <c r="H257" s="19">
        <f t="shared" si="182"/>
        <v>138.60000000000002</v>
      </c>
      <c r="I257" s="19">
        <f t="shared" si="183"/>
        <v>138.60000000000002</v>
      </c>
      <c r="J257" s="17">
        <v>0.498</v>
      </c>
      <c r="K257" s="12">
        <f t="shared" si="184"/>
        <v>0.498</v>
      </c>
      <c r="L257" s="92" t="s">
        <v>295</v>
      </c>
      <c r="M257" s="93">
        <v>62.3</v>
      </c>
      <c r="N257" s="19">
        <f t="shared" si="185"/>
        <v>87.219999999999985</v>
      </c>
      <c r="O257" s="19">
        <f t="shared" si="186"/>
        <v>43.435559999999995</v>
      </c>
      <c r="P257" s="19">
        <f t="shared" si="187"/>
        <v>43.435559999999995</v>
      </c>
      <c r="Q257" s="19">
        <f t="shared" si="188"/>
        <v>182.03556000000003</v>
      </c>
      <c r="R257" s="52"/>
    </row>
    <row r="258" spans="2:19" ht="27.6" x14ac:dyDescent="0.25">
      <c r="B258" s="51">
        <f>IF(F258&lt;&gt;"",1+MAX($B$22:B257),"")</f>
        <v>124</v>
      </c>
      <c r="C258" s="127"/>
      <c r="D258" s="10" t="s">
        <v>245</v>
      </c>
      <c r="E258" s="25" t="s">
        <v>81</v>
      </c>
      <c r="F258" s="25">
        <v>16</v>
      </c>
      <c r="G258" s="19">
        <v>126</v>
      </c>
      <c r="H258" s="19">
        <f t="shared" si="182"/>
        <v>138.60000000000002</v>
      </c>
      <c r="I258" s="19">
        <f t="shared" si="183"/>
        <v>2217.6000000000004</v>
      </c>
      <c r="J258" s="17">
        <v>0.498</v>
      </c>
      <c r="K258" s="12">
        <f t="shared" si="184"/>
        <v>7.968</v>
      </c>
      <c r="L258" s="92" t="s">
        <v>295</v>
      </c>
      <c r="M258" s="93">
        <v>62.3</v>
      </c>
      <c r="N258" s="19">
        <f t="shared" si="185"/>
        <v>87.219999999999985</v>
      </c>
      <c r="O258" s="19">
        <f t="shared" si="186"/>
        <v>43.435559999999995</v>
      </c>
      <c r="P258" s="19">
        <f t="shared" si="187"/>
        <v>694.96895999999992</v>
      </c>
      <c r="Q258" s="19">
        <f t="shared" si="188"/>
        <v>2912.5689600000005</v>
      </c>
      <c r="R258" s="52"/>
    </row>
    <row r="259" spans="2:19" ht="27.6" x14ac:dyDescent="0.25">
      <c r="B259" s="51">
        <f>IF(F259&lt;&gt;"",1+MAX($B$22:B258),"")</f>
        <v>125</v>
      </c>
      <c r="C259" s="128"/>
      <c r="D259" s="10" t="s">
        <v>246</v>
      </c>
      <c r="E259" s="25" t="s">
        <v>81</v>
      </c>
      <c r="F259" s="25">
        <v>4</v>
      </c>
      <c r="G259" s="19">
        <v>113</v>
      </c>
      <c r="H259" s="19">
        <f t="shared" si="182"/>
        <v>124.30000000000001</v>
      </c>
      <c r="I259" s="19">
        <f t="shared" si="183"/>
        <v>497.20000000000005</v>
      </c>
      <c r="J259" s="17">
        <v>0.66600000000000004</v>
      </c>
      <c r="K259" s="12">
        <f t="shared" si="184"/>
        <v>2.6640000000000001</v>
      </c>
      <c r="L259" s="92" t="s">
        <v>295</v>
      </c>
      <c r="M259" s="93">
        <v>62.3</v>
      </c>
      <c r="N259" s="19">
        <f t="shared" si="185"/>
        <v>87.219999999999985</v>
      </c>
      <c r="O259" s="19">
        <f t="shared" si="186"/>
        <v>58.088519999999995</v>
      </c>
      <c r="P259" s="19">
        <f t="shared" si="187"/>
        <v>232.35407999999998</v>
      </c>
      <c r="Q259" s="19">
        <f t="shared" si="188"/>
        <v>729.55408</v>
      </c>
      <c r="R259" s="52"/>
      <c r="S259" s="14"/>
    </row>
    <row r="260" spans="2:19" x14ac:dyDescent="0.25">
      <c r="B260" s="51" t="str">
        <f>IF(F260&lt;&gt;"",1+MAX($B$22:B259),"")</f>
        <v/>
      </c>
      <c r="C260" s="55"/>
      <c r="D260" s="10"/>
      <c r="E260" s="25"/>
      <c r="F260" s="41"/>
      <c r="G260" s="19"/>
      <c r="H260" s="19">
        <f t="shared" si="182"/>
        <v>0</v>
      </c>
      <c r="I260" s="19">
        <f t="shared" si="183"/>
        <v>0</v>
      </c>
      <c r="J260" s="17"/>
      <c r="K260" s="12">
        <f t="shared" si="184"/>
        <v>0</v>
      </c>
      <c r="L260" s="12"/>
      <c r="M260" s="19"/>
      <c r="N260" s="19">
        <f t="shared" si="185"/>
        <v>0</v>
      </c>
      <c r="O260" s="19">
        <f t="shared" si="186"/>
        <v>0</v>
      </c>
      <c r="P260" s="19">
        <f t="shared" si="187"/>
        <v>0</v>
      </c>
      <c r="Q260" s="19">
        <f t="shared" si="188"/>
        <v>0</v>
      </c>
      <c r="R260" s="52"/>
      <c r="S260" s="14"/>
    </row>
    <row r="261" spans="2:19" x14ac:dyDescent="0.25">
      <c r="B261" s="70" t="str">
        <f>IF(F261&lt;&gt;"",1+MAX($B$22:B260),"")</f>
        <v/>
      </c>
      <c r="C261" s="71"/>
      <c r="D261" s="72" t="s">
        <v>231</v>
      </c>
      <c r="E261" s="25"/>
      <c r="F261" s="41"/>
      <c r="G261" s="19"/>
      <c r="H261" s="19">
        <f t="shared" si="182"/>
        <v>0</v>
      </c>
      <c r="I261" s="19">
        <f t="shared" si="183"/>
        <v>0</v>
      </c>
      <c r="J261" s="17"/>
      <c r="K261" s="12">
        <f t="shared" si="184"/>
        <v>0</v>
      </c>
      <c r="L261" s="12"/>
      <c r="M261" s="19"/>
      <c r="N261" s="19">
        <f t="shared" si="185"/>
        <v>0</v>
      </c>
      <c r="O261" s="19">
        <f t="shared" si="186"/>
        <v>0</v>
      </c>
      <c r="P261" s="19">
        <f t="shared" si="187"/>
        <v>0</v>
      </c>
      <c r="Q261" s="19">
        <f t="shared" si="188"/>
        <v>0</v>
      </c>
      <c r="R261" s="52"/>
    </row>
    <row r="262" spans="2:19" x14ac:dyDescent="0.25">
      <c r="B262" s="51">
        <f>IF(F262&lt;&gt;"",1+MAX($B$22:B261),"")</f>
        <v>126</v>
      </c>
      <c r="C262" s="55" t="s">
        <v>257</v>
      </c>
      <c r="D262" s="10" t="s">
        <v>231</v>
      </c>
      <c r="E262" s="25" t="s">
        <v>81</v>
      </c>
      <c r="F262" s="25">
        <v>20</v>
      </c>
      <c r="G262" s="19">
        <v>75</v>
      </c>
      <c r="H262" s="19">
        <f t="shared" si="182"/>
        <v>82.5</v>
      </c>
      <c r="I262" s="19">
        <f t="shared" si="183"/>
        <v>1650</v>
      </c>
      <c r="J262" s="17">
        <v>0.53</v>
      </c>
      <c r="K262" s="12">
        <f t="shared" si="184"/>
        <v>10.600000000000001</v>
      </c>
      <c r="L262" s="92" t="s">
        <v>295</v>
      </c>
      <c r="M262" s="93">
        <v>62.3</v>
      </c>
      <c r="N262" s="19">
        <f t="shared" si="185"/>
        <v>87.219999999999985</v>
      </c>
      <c r="O262" s="19">
        <f t="shared" si="186"/>
        <v>46.226599999999998</v>
      </c>
      <c r="P262" s="19">
        <f t="shared" si="187"/>
        <v>924.53199999999993</v>
      </c>
      <c r="Q262" s="19">
        <f t="shared" si="188"/>
        <v>2574.5320000000002</v>
      </c>
      <c r="R262" s="52"/>
    </row>
    <row r="263" spans="2:19" x14ac:dyDescent="0.25">
      <c r="B263" s="51" t="str">
        <f>IF(F263&lt;&gt;"",1+MAX($B$22:B262),"")</f>
        <v/>
      </c>
      <c r="C263" s="55"/>
      <c r="D263" s="10"/>
      <c r="E263" s="25"/>
      <c r="F263" s="41"/>
      <c r="G263" s="19"/>
      <c r="H263" s="19">
        <f t="shared" si="182"/>
        <v>0</v>
      </c>
      <c r="I263" s="19">
        <f t="shared" si="183"/>
        <v>0</v>
      </c>
      <c r="J263" s="17"/>
      <c r="K263" s="12">
        <f t="shared" si="184"/>
        <v>0</v>
      </c>
      <c r="L263" s="12"/>
      <c r="M263" s="19"/>
      <c r="N263" s="19">
        <f t="shared" si="185"/>
        <v>0</v>
      </c>
      <c r="O263" s="19">
        <f t="shared" si="186"/>
        <v>0</v>
      </c>
      <c r="P263" s="19">
        <f t="shared" si="187"/>
        <v>0</v>
      </c>
      <c r="Q263" s="19">
        <f t="shared" si="188"/>
        <v>0</v>
      </c>
      <c r="R263" s="52"/>
      <c r="S263" s="14"/>
    </row>
    <row r="264" spans="2:19" x14ac:dyDescent="0.25">
      <c r="B264" s="70" t="str">
        <f>IF(F264&lt;&gt;"",1+MAX($B$22:B263),"")</f>
        <v/>
      </c>
      <c r="C264" s="71"/>
      <c r="D264" s="72" t="s">
        <v>236</v>
      </c>
      <c r="E264" s="25"/>
      <c r="F264" s="41"/>
      <c r="G264" s="19"/>
      <c r="H264" s="19">
        <f t="shared" si="182"/>
        <v>0</v>
      </c>
      <c r="I264" s="19">
        <f t="shared" si="183"/>
        <v>0</v>
      </c>
      <c r="J264" s="17"/>
      <c r="K264" s="12">
        <f t="shared" si="184"/>
        <v>0</v>
      </c>
      <c r="L264" s="12"/>
      <c r="M264" s="19"/>
      <c r="N264" s="19">
        <f t="shared" si="185"/>
        <v>0</v>
      </c>
      <c r="O264" s="19">
        <f t="shared" si="186"/>
        <v>0</v>
      </c>
      <c r="P264" s="19">
        <f t="shared" si="187"/>
        <v>0</v>
      </c>
      <c r="Q264" s="19">
        <f t="shared" si="188"/>
        <v>0</v>
      </c>
      <c r="R264" s="52"/>
    </row>
    <row r="265" spans="2:19" ht="55.2" x14ac:dyDescent="0.25">
      <c r="B265" s="51">
        <f>IF(F265&lt;&gt;"",1+MAX($B$22:B264),"")</f>
        <v>127</v>
      </c>
      <c r="C265" s="126" t="s">
        <v>257</v>
      </c>
      <c r="D265" s="10" t="s">
        <v>237</v>
      </c>
      <c r="E265" s="25" t="s">
        <v>81</v>
      </c>
      <c r="F265" s="41">
        <v>2</v>
      </c>
      <c r="G265" s="19">
        <v>340</v>
      </c>
      <c r="H265" s="19">
        <f t="shared" si="182"/>
        <v>374.00000000000006</v>
      </c>
      <c r="I265" s="19">
        <f t="shared" si="183"/>
        <v>748.00000000000011</v>
      </c>
      <c r="J265" s="17">
        <v>3.85</v>
      </c>
      <c r="K265" s="12">
        <f t="shared" si="184"/>
        <v>7.7</v>
      </c>
      <c r="L265" s="92" t="s">
        <v>296</v>
      </c>
      <c r="M265" s="93">
        <v>59</v>
      </c>
      <c r="N265" s="19">
        <f t="shared" si="185"/>
        <v>82.6</v>
      </c>
      <c r="O265" s="19">
        <f t="shared" si="186"/>
        <v>318.01</v>
      </c>
      <c r="P265" s="19">
        <f t="shared" si="187"/>
        <v>636.02</v>
      </c>
      <c r="Q265" s="19">
        <f t="shared" si="188"/>
        <v>1384.02</v>
      </c>
      <c r="R265" s="52"/>
    </row>
    <row r="266" spans="2:19" ht="55.2" x14ac:dyDescent="0.25">
      <c r="B266" s="51">
        <f>IF(F266&lt;&gt;"",1+MAX($B$22:B265),"")</f>
        <v>128</v>
      </c>
      <c r="C266" s="127"/>
      <c r="D266" s="10" t="s">
        <v>238</v>
      </c>
      <c r="E266" s="25" t="s">
        <v>81</v>
      </c>
      <c r="F266" s="41">
        <v>1</v>
      </c>
      <c r="G266" s="19">
        <v>1470</v>
      </c>
      <c r="H266" s="19">
        <f t="shared" si="182"/>
        <v>1617.0000000000002</v>
      </c>
      <c r="I266" s="19">
        <f t="shared" si="183"/>
        <v>1617.0000000000002</v>
      </c>
      <c r="J266" s="17">
        <v>4.25</v>
      </c>
      <c r="K266" s="12">
        <f t="shared" si="184"/>
        <v>4.25</v>
      </c>
      <c r="L266" s="92" t="s">
        <v>296</v>
      </c>
      <c r="M266" s="93">
        <v>59</v>
      </c>
      <c r="N266" s="19">
        <f t="shared" si="185"/>
        <v>82.6</v>
      </c>
      <c r="O266" s="19">
        <f t="shared" si="186"/>
        <v>351.04999999999995</v>
      </c>
      <c r="P266" s="19">
        <f t="shared" si="187"/>
        <v>351.04999999999995</v>
      </c>
      <c r="Q266" s="19">
        <f t="shared" si="188"/>
        <v>1968.0500000000002</v>
      </c>
      <c r="R266" s="52"/>
      <c r="S266" s="14"/>
    </row>
    <row r="267" spans="2:19" ht="55.2" x14ac:dyDescent="0.25">
      <c r="B267" s="51">
        <f>IF(F267&lt;&gt;"",1+MAX($B$22:B266),"")</f>
        <v>129</v>
      </c>
      <c r="C267" s="128"/>
      <c r="D267" s="10" t="s">
        <v>239</v>
      </c>
      <c r="E267" s="25" t="s">
        <v>81</v>
      </c>
      <c r="F267" s="41">
        <v>1</v>
      </c>
      <c r="G267" s="19">
        <v>1470</v>
      </c>
      <c r="H267" s="19">
        <f t="shared" ref="H267" si="189">G267*$T$2</f>
        <v>1617.0000000000002</v>
      </c>
      <c r="I267" s="19">
        <f t="shared" ref="I267" si="190">F267*H267</f>
        <v>1617.0000000000002</v>
      </c>
      <c r="J267" s="17">
        <v>4.25</v>
      </c>
      <c r="K267" s="12">
        <f t="shared" ref="K267" si="191">F267*J267</f>
        <v>4.25</v>
      </c>
      <c r="L267" s="92" t="s">
        <v>296</v>
      </c>
      <c r="M267" s="93">
        <v>59</v>
      </c>
      <c r="N267" s="19">
        <f t="shared" si="185"/>
        <v>82.6</v>
      </c>
      <c r="O267" s="19">
        <f t="shared" si="186"/>
        <v>351.04999999999995</v>
      </c>
      <c r="P267" s="19">
        <f t="shared" si="187"/>
        <v>351.04999999999995</v>
      </c>
      <c r="Q267" s="19">
        <f t="shared" si="188"/>
        <v>1968.0500000000002</v>
      </c>
      <c r="R267" s="52"/>
      <c r="S267" s="14"/>
    </row>
    <row r="268" spans="2:19" x14ac:dyDescent="0.25">
      <c r="B268" s="51" t="str">
        <f>IF(F268&lt;&gt;"",1+MAX($B$22:B267),"")</f>
        <v/>
      </c>
      <c r="C268" s="55"/>
      <c r="D268" s="10"/>
      <c r="E268" s="25"/>
      <c r="F268" s="41"/>
      <c r="G268" s="19"/>
      <c r="H268" s="19">
        <f t="shared" si="182"/>
        <v>0</v>
      </c>
      <c r="I268" s="19">
        <f t="shared" si="183"/>
        <v>0</v>
      </c>
      <c r="J268" s="17"/>
      <c r="K268" s="12">
        <f t="shared" si="184"/>
        <v>0</v>
      </c>
      <c r="L268" s="12"/>
      <c r="M268" s="19"/>
      <c r="N268" s="19">
        <f t="shared" si="185"/>
        <v>0</v>
      </c>
      <c r="O268" s="19">
        <f t="shared" si="186"/>
        <v>0</v>
      </c>
      <c r="P268" s="19">
        <f t="shared" si="187"/>
        <v>0</v>
      </c>
      <c r="Q268" s="19">
        <f t="shared" si="188"/>
        <v>0</v>
      </c>
      <c r="R268" s="52"/>
      <c r="S268" s="14"/>
    </row>
    <row r="269" spans="2:19" x14ac:dyDescent="0.25">
      <c r="B269" s="70" t="str">
        <f>IF(F269&lt;&gt;"",1+MAX($B$22:B268),"")</f>
        <v/>
      </c>
      <c r="C269" s="71"/>
      <c r="D269" s="72" t="s">
        <v>240</v>
      </c>
      <c r="E269" s="25"/>
      <c r="F269" s="41"/>
      <c r="G269" s="19"/>
      <c r="H269" s="19">
        <f t="shared" si="182"/>
        <v>0</v>
      </c>
      <c r="I269" s="19">
        <f t="shared" si="183"/>
        <v>0</v>
      </c>
      <c r="J269" s="17"/>
      <c r="K269" s="12">
        <f t="shared" si="184"/>
        <v>0</v>
      </c>
      <c r="L269" s="12"/>
      <c r="M269" s="19"/>
      <c r="N269" s="19">
        <f t="shared" si="185"/>
        <v>0</v>
      </c>
      <c r="O269" s="19">
        <f t="shared" si="186"/>
        <v>0</v>
      </c>
      <c r="P269" s="19">
        <f t="shared" si="187"/>
        <v>0</v>
      </c>
      <c r="Q269" s="19">
        <f t="shared" si="188"/>
        <v>0</v>
      </c>
      <c r="R269" s="52"/>
    </row>
    <row r="270" spans="2:19" ht="69" x14ac:dyDescent="0.25">
      <c r="B270" s="51">
        <f>IF(F270&lt;&gt;"",1+MAX($B$22:B269),"")</f>
        <v>130</v>
      </c>
      <c r="C270" s="55" t="s">
        <v>257</v>
      </c>
      <c r="D270" s="10" t="s">
        <v>241</v>
      </c>
      <c r="E270" s="25" t="s">
        <v>81</v>
      </c>
      <c r="F270" s="41">
        <v>1</v>
      </c>
      <c r="G270" s="19">
        <v>730</v>
      </c>
      <c r="H270" s="19">
        <f t="shared" si="182"/>
        <v>803.00000000000011</v>
      </c>
      <c r="I270" s="19">
        <f t="shared" si="183"/>
        <v>803.00000000000011</v>
      </c>
      <c r="J270" s="17">
        <v>4</v>
      </c>
      <c r="K270" s="12">
        <f t="shared" si="184"/>
        <v>4</v>
      </c>
      <c r="L270" s="92" t="s">
        <v>296</v>
      </c>
      <c r="M270" s="93">
        <v>59</v>
      </c>
      <c r="N270" s="19">
        <f t="shared" si="185"/>
        <v>82.6</v>
      </c>
      <c r="O270" s="19">
        <f t="shared" si="186"/>
        <v>330.4</v>
      </c>
      <c r="P270" s="19">
        <f t="shared" si="187"/>
        <v>330.4</v>
      </c>
      <c r="Q270" s="19">
        <f t="shared" si="188"/>
        <v>1133.4000000000001</v>
      </c>
      <c r="R270" s="52"/>
    </row>
    <row r="271" spans="2:19" x14ac:dyDescent="0.25">
      <c r="B271" s="51" t="str">
        <f>IF(F271&lt;&gt;"",1+MAX($B$22:B270),"")</f>
        <v/>
      </c>
      <c r="C271" s="55"/>
      <c r="D271" s="10"/>
      <c r="E271" s="25"/>
      <c r="F271" s="41"/>
      <c r="G271" s="19"/>
      <c r="H271" s="19">
        <f t="shared" si="182"/>
        <v>0</v>
      </c>
      <c r="I271" s="19">
        <f t="shared" si="183"/>
        <v>0</v>
      </c>
      <c r="J271" s="17"/>
      <c r="K271" s="12">
        <f t="shared" si="184"/>
        <v>0</v>
      </c>
      <c r="L271" s="12"/>
      <c r="M271" s="19"/>
      <c r="N271" s="19">
        <f t="shared" si="185"/>
        <v>0</v>
      </c>
      <c r="O271" s="19">
        <f t="shared" si="186"/>
        <v>0</v>
      </c>
      <c r="P271" s="19">
        <f t="shared" si="187"/>
        <v>0</v>
      </c>
      <c r="Q271" s="19">
        <f t="shared" si="188"/>
        <v>0</v>
      </c>
      <c r="R271" s="52"/>
      <c r="S271" s="14"/>
    </row>
    <row r="272" spans="2:19" x14ac:dyDescent="0.25">
      <c r="B272" s="70" t="str">
        <f>IF(F272&lt;&gt;"",1+MAX($B$22:B271),"")</f>
        <v/>
      </c>
      <c r="C272" s="71"/>
      <c r="D272" s="72" t="s">
        <v>242</v>
      </c>
      <c r="E272" s="25"/>
      <c r="F272" s="41"/>
      <c r="G272" s="19"/>
      <c r="H272" s="19">
        <f t="shared" si="182"/>
        <v>0</v>
      </c>
      <c r="I272" s="19">
        <f t="shared" si="183"/>
        <v>0</v>
      </c>
      <c r="J272" s="17"/>
      <c r="K272" s="12">
        <f t="shared" si="184"/>
        <v>0</v>
      </c>
      <c r="L272" s="12"/>
      <c r="M272" s="19"/>
      <c r="N272" s="19">
        <f t="shared" si="185"/>
        <v>0</v>
      </c>
      <c r="O272" s="19">
        <f t="shared" si="186"/>
        <v>0</v>
      </c>
      <c r="P272" s="19">
        <f t="shared" si="187"/>
        <v>0</v>
      </c>
      <c r="Q272" s="19">
        <f t="shared" si="188"/>
        <v>0</v>
      </c>
      <c r="R272" s="52"/>
    </row>
    <row r="273" spans="2:19" ht="69" x14ac:dyDescent="0.25">
      <c r="B273" s="51">
        <f>IF(F273&lt;&gt;"",1+MAX($B$22:B272),"")</f>
        <v>131</v>
      </c>
      <c r="C273" s="55" t="s">
        <v>257</v>
      </c>
      <c r="D273" s="10" t="s">
        <v>243</v>
      </c>
      <c r="E273" s="25" t="s">
        <v>81</v>
      </c>
      <c r="F273" s="41">
        <v>1</v>
      </c>
      <c r="G273" s="19">
        <v>1350</v>
      </c>
      <c r="H273" s="19">
        <f t="shared" si="182"/>
        <v>1485.0000000000002</v>
      </c>
      <c r="I273" s="19">
        <f t="shared" si="183"/>
        <v>1485.0000000000002</v>
      </c>
      <c r="J273" s="17">
        <v>5.625</v>
      </c>
      <c r="K273" s="12">
        <f t="shared" si="184"/>
        <v>5.625</v>
      </c>
      <c r="L273" s="92" t="s">
        <v>296</v>
      </c>
      <c r="M273" s="93">
        <v>59</v>
      </c>
      <c r="N273" s="19">
        <f t="shared" si="185"/>
        <v>82.6</v>
      </c>
      <c r="O273" s="19">
        <f t="shared" si="186"/>
        <v>464.62499999999994</v>
      </c>
      <c r="P273" s="19">
        <f t="shared" si="187"/>
        <v>464.62499999999994</v>
      </c>
      <c r="Q273" s="19">
        <f t="shared" si="188"/>
        <v>1949.6250000000002</v>
      </c>
      <c r="R273" s="52"/>
    </row>
    <row r="274" spans="2:19" x14ac:dyDescent="0.25">
      <c r="B274" s="51" t="str">
        <f>IF(F274&lt;&gt;"",1+MAX($B$22:B273),"")</f>
        <v/>
      </c>
      <c r="C274" s="55"/>
      <c r="D274" s="10"/>
      <c r="E274" s="25"/>
      <c r="F274" s="41"/>
      <c r="G274" s="19"/>
      <c r="H274" s="19">
        <f t="shared" si="182"/>
        <v>0</v>
      </c>
      <c r="I274" s="19">
        <f t="shared" si="183"/>
        <v>0</v>
      </c>
      <c r="J274" s="17"/>
      <c r="K274" s="12">
        <f t="shared" si="184"/>
        <v>0</v>
      </c>
      <c r="L274" s="12"/>
      <c r="M274" s="19"/>
      <c r="N274" s="19">
        <f t="shared" si="185"/>
        <v>0</v>
      </c>
      <c r="O274" s="19">
        <f t="shared" si="186"/>
        <v>0</v>
      </c>
      <c r="P274" s="19">
        <f t="shared" si="187"/>
        <v>0</v>
      </c>
      <c r="Q274" s="19">
        <f t="shared" si="188"/>
        <v>0</v>
      </c>
      <c r="R274" s="52"/>
      <c r="S274" s="14"/>
    </row>
    <row r="275" spans="2:19" x14ac:dyDescent="0.25">
      <c r="B275" s="70" t="str">
        <f>IF(F275&lt;&gt;"",1+MAX($B$22:B274),"")</f>
        <v/>
      </c>
      <c r="C275" s="71"/>
      <c r="D275" s="72" t="s">
        <v>232</v>
      </c>
      <c r="E275" s="25"/>
      <c r="F275" s="41"/>
      <c r="G275" s="19"/>
      <c r="H275" s="19">
        <f t="shared" si="182"/>
        <v>0</v>
      </c>
      <c r="I275" s="19">
        <f t="shared" si="183"/>
        <v>0</v>
      </c>
      <c r="J275" s="17"/>
      <c r="K275" s="12">
        <f t="shared" si="184"/>
        <v>0</v>
      </c>
      <c r="L275" s="12"/>
      <c r="M275" s="19"/>
      <c r="N275" s="19">
        <f t="shared" si="185"/>
        <v>0</v>
      </c>
      <c r="O275" s="19">
        <f t="shared" si="186"/>
        <v>0</v>
      </c>
      <c r="P275" s="19">
        <f t="shared" si="187"/>
        <v>0</v>
      </c>
      <c r="Q275" s="19">
        <f t="shared" si="188"/>
        <v>0</v>
      </c>
      <c r="R275" s="52"/>
    </row>
    <row r="276" spans="2:19" ht="82.8" x14ac:dyDescent="0.25">
      <c r="B276" s="51">
        <f>IF(F276&lt;&gt;"",1+MAX($B$22:B275),"")</f>
        <v>132</v>
      </c>
      <c r="C276" s="126" t="s">
        <v>257</v>
      </c>
      <c r="D276" s="10" t="s">
        <v>233</v>
      </c>
      <c r="E276" s="25" t="s">
        <v>81</v>
      </c>
      <c r="F276" s="41">
        <v>1</v>
      </c>
      <c r="G276" s="19">
        <v>5725</v>
      </c>
      <c r="H276" s="19">
        <f t="shared" si="182"/>
        <v>6297.5000000000009</v>
      </c>
      <c r="I276" s="19">
        <f t="shared" si="183"/>
        <v>6297.5000000000009</v>
      </c>
      <c r="J276" s="17">
        <v>32.203000000000003</v>
      </c>
      <c r="K276" s="12">
        <f t="shared" si="184"/>
        <v>32.203000000000003</v>
      </c>
      <c r="L276" s="92" t="s">
        <v>296</v>
      </c>
      <c r="M276" s="93">
        <v>59</v>
      </c>
      <c r="N276" s="19">
        <f t="shared" si="185"/>
        <v>82.6</v>
      </c>
      <c r="O276" s="19">
        <f t="shared" si="186"/>
        <v>2659.9677999999999</v>
      </c>
      <c r="P276" s="19">
        <f t="shared" si="187"/>
        <v>2659.9677999999999</v>
      </c>
      <c r="Q276" s="19">
        <f t="shared" si="188"/>
        <v>8957.4678000000004</v>
      </c>
      <c r="R276" s="52"/>
    </row>
    <row r="277" spans="2:19" ht="82.8" x14ac:dyDescent="0.25">
      <c r="B277" s="51">
        <f>IF(F277&lt;&gt;"",1+MAX($B$22:B276),"")</f>
        <v>133</v>
      </c>
      <c r="C277" s="127"/>
      <c r="D277" s="10" t="s">
        <v>234</v>
      </c>
      <c r="E277" s="25" t="s">
        <v>81</v>
      </c>
      <c r="F277" s="41">
        <v>1</v>
      </c>
      <c r="G277" s="19">
        <v>5725</v>
      </c>
      <c r="H277" s="19">
        <f t="shared" ref="H277:H278" si="192">G277*$T$2</f>
        <v>6297.5000000000009</v>
      </c>
      <c r="I277" s="19">
        <f t="shared" ref="I277:I278" si="193">F277*H277</f>
        <v>6297.5000000000009</v>
      </c>
      <c r="J277" s="17">
        <v>32.203000000000003</v>
      </c>
      <c r="K277" s="12">
        <f t="shared" ref="K277:K278" si="194">F277*J277</f>
        <v>32.203000000000003</v>
      </c>
      <c r="L277" s="92" t="s">
        <v>296</v>
      </c>
      <c r="M277" s="93">
        <v>59</v>
      </c>
      <c r="N277" s="19">
        <f t="shared" ref="N277" si="195">M277*$U$2</f>
        <v>82.6</v>
      </c>
      <c r="O277" s="19">
        <f t="shared" ref="O277" si="196">J277*N277</f>
        <v>2659.9677999999999</v>
      </c>
      <c r="P277" s="19">
        <f t="shared" si="187"/>
        <v>2659.9677999999999</v>
      </c>
      <c r="Q277" s="19">
        <f t="shared" si="188"/>
        <v>8957.4678000000004</v>
      </c>
      <c r="R277" s="52"/>
      <c r="S277" s="14"/>
    </row>
    <row r="278" spans="2:19" ht="82.8" x14ac:dyDescent="0.25">
      <c r="B278" s="51">
        <f>IF(F278&lt;&gt;"",1+MAX($B$22:B277),"")</f>
        <v>134</v>
      </c>
      <c r="C278" s="128"/>
      <c r="D278" s="10" t="s">
        <v>235</v>
      </c>
      <c r="E278" s="25" t="s">
        <v>81</v>
      </c>
      <c r="F278" s="41">
        <v>1</v>
      </c>
      <c r="G278" s="19">
        <v>4475</v>
      </c>
      <c r="H278" s="19">
        <f t="shared" si="192"/>
        <v>4922.5</v>
      </c>
      <c r="I278" s="19">
        <f t="shared" si="193"/>
        <v>4922.5</v>
      </c>
      <c r="J278" s="17">
        <v>28.39</v>
      </c>
      <c r="K278" s="12">
        <f t="shared" si="194"/>
        <v>28.39</v>
      </c>
      <c r="L278" s="92" t="s">
        <v>296</v>
      </c>
      <c r="M278" s="93">
        <v>59</v>
      </c>
      <c r="N278" s="19">
        <f t="shared" si="185"/>
        <v>82.6</v>
      </c>
      <c r="O278" s="19">
        <f t="shared" si="186"/>
        <v>2345.0139999999997</v>
      </c>
      <c r="P278" s="19">
        <f t="shared" si="187"/>
        <v>2345.0139999999997</v>
      </c>
      <c r="Q278" s="19">
        <f t="shared" si="188"/>
        <v>7267.5139999999992</v>
      </c>
      <c r="R278" s="52"/>
      <c r="S278" s="14"/>
    </row>
    <row r="279" spans="2:19" x14ac:dyDescent="0.25">
      <c r="B279" s="51" t="str">
        <f>IF(F279&lt;&gt;"",1+MAX($B$22:B278),"")</f>
        <v/>
      </c>
      <c r="C279" s="55"/>
      <c r="D279" s="10"/>
      <c r="E279" s="25"/>
      <c r="F279" s="41"/>
      <c r="G279" s="19"/>
      <c r="H279" s="19">
        <f t="shared" si="182"/>
        <v>0</v>
      </c>
      <c r="I279" s="19">
        <f t="shared" si="183"/>
        <v>0</v>
      </c>
      <c r="J279" s="17"/>
      <c r="K279" s="12">
        <f t="shared" si="184"/>
        <v>0</v>
      </c>
      <c r="L279" s="12"/>
      <c r="M279" s="19"/>
      <c r="N279" s="19">
        <f t="shared" si="185"/>
        <v>0</v>
      </c>
      <c r="O279" s="19">
        <f t="shared" si="186"/>
        <v>0</v>
      </c>
      <c r="P279" s="19">
        <f t="shared" si="187"/>
        <v>0</v>
      </c>
      <c r="Q279" s="19">
        <f t="shared" si="188"/>
        <v>0</v>
      </c>
      <c r="R279" s="52"/>
      <c r="S279" s="14"/>
    </row>
    <row r="280" spans="2:19" x14ac:dyDescent="0.25">
      <c r="B280" s="70" t="str">
        <f>IF(F280&lt;&gt;"",1+MAX($B$22:B279),"")</f>
        <v/>
      </c>
      <c r="C280" s="71"/>
      <c r="D280" s="72" t="s">
        <v>253</v>
      </c>
      <c r="E280" s="25"/>
      <c r="F280" s="41"/>
      <c r="G280" s="19"/>
      <c r="H280" s="19">
        <f t="shared" si="182"/>
        <v>0</v>
      </c>
      <c r="I280" s="19">
        <f t="shared" si="183"/>
        <v>0</v>
      </c>
      <c r="J280" s="17"/>
      <c r="K280" s="12">
        <f t="shared" si="184"/>
        <v>0</v>
      </c>
      <c r="L280" s="12"/>
      <c r="M280" s="19"/>
      <c r="N280" s="19">
        <f t="shared" si="185"/>
        <v>0</v>
      </c>
      <c r="O280" s="19">
        <f t="shared" si="186"/>
        <v>0</v>
      </c>
      <c r="P280" s="19">
        <f t="shared" si="187"/>
        <v>0</v>
      </c>
      <c r="Q280" s="19">
        <f t="shared" si="188"/>
        <v>0</v>
      </c>
      <c r="R280" s="52"/>
    </row>
    <row r="281" spans="2:19" ht="27.6" x14ac:dyDescent="0.25">
      <c r="B281" s="51">
        <f>IF(F281&lt;&gt;"",1+MAX($B$22:B280),"")</f>
        <v>135</v>
      </c>
      <c r="C281" s="55" t="s">
        <v>257</v>
      </c>
      <c r="D281" s="10" t="s">
        <v>254</v>
      </c>
      <c r="E281" s="25" t="s">
        <v>56</v>
      </c>
      <c r="F281" s="41">
        <v>1</v>
      </c>
      <c r="G281" s="19">
        <v>750</v>
      </c>
      <c r="H281" s="19">
        <f t="shared" si="182"/>
        <v>825.00000000000011</v>
      </c>
      <c r="I281" s="19">
        <f t="shared" si="183"/>
        <v>825.00000000000011</v>
      </c>
      <c r="J281" s="17">
        <v>36.25</v>
      </c>
      <c r="K281" s="12">
        <f t="shared" si="184"/>
        <v>36.25</v>
      </c>
      <c r="L281" s="92" t="s">
        <v>296</v>
      </c>
      <c r="M281" s="93">
        <v>59</v>
      </c>
      <c r="N281" s="19">
        <f t="shared" ref="N281" si="197">M281*$U$2</f>
        <v>82.6</v>
      </c>
      <c r="O281" s="19">
        <f t="shared" ref="O281" si="198">J281*N281</f>
        <v>2994.25</v>
      </c>
      <c r="P281" s="19">
        <f t="shared" ref="P281" si="199">F281*O281</f>
        <v>2994.25</v>
      </c>
      <c r="Q281" s="19">
        <f t="shared" ref="Q281" si="200">I281+P281</f>
        <v>3819.25</v>
      </c>
      <c r="R281" s="52"/>
    </row>
    <row r="282" spans="2:19" x14ac:dyDescent="0.25">
      <c r="B282" s="51" t="str">
        <f>IF(F282&lt;&gt;"",1+MAX($B$22:B281),"")</f>
        <v/>
      </c>
      <c r="C282" s="55"/>
      <c r="D282" s="10"/>
      <c r="E282" s="25"/>
      <c r="F282" s="41"/>
      <c r="G282" s="19"/>
      <c r="H282" s="19">
        <f t="shared" si="182"/>
        <v>0</v>
      </c>
      <c r="I282" s="19">
        <f t="shared" si="183"/>
        <v>0</v>
      </c>
      <c r="J282" s="17"/>
      <c r="K282" s="12">
        <f t="shared" si="184"/>
        <v>0</v>
      </c>
      <c r="L282" s="12"/>
      <c r="M282" s="19"/>
      <c r="N282" s="19">
        <f t="shared" si="185"/>
        <v>0</v>
      </c>
      <c r="O282" s="19">
        <f t="shared" si="186"/>
        <v>0</v>
      </c>
      <c r="P282" s="19">
        <f t="shared" si="187"/>
        <v>0</v>
      </c>
      <c r="Q282" s="19">
        <f t="shared" si="188"/>
        <v>0</v>
      </c>
      <c r="R282" s="52"/>
      <c r="S282" s="14"/>
    </row>
    <row r="283" spans="2:19" s="14" customFormat="1" ht="12.75" customHeight="1" x14ac:dyDescent="0.25">
      <c r="B283" s="15" t="str">
        <f>IF(F283&lt;&gt;"",1+MAX($B$22:B282),"")</f>
        <v/>
      </c>
      <c r="C283" s="15" t="s">
        <v>50</v>
      </c>
      <c r="D283" s="8" t="s">
        <v>22</v>
      </c>
      <c r="E283" s="145" t="s">
        <v>57</v>
      </c>
      <c r="F283" s="145"/>
      <c r="G283" s="145"/>
      <c r="H283" s="56">
        <f>SUM(I284:I318)</f>
        <v>49100.590000000004</v>
      </c>
      <c r="I283" s="9">
        <f t="shared" si="155"/>
        <v>0</v>
      </c>
      <c r="J283" s="9"/>
      <c r="K283" s="146" t="s">
        <v>58</v>
      </c>
      <c r="L283" s="147"/>
      <c r="M283" s="147"/>
      <c r="N283" s="148"/>
      <c r="O283" s="56">
        <f>SUM(P284:P318)</f>
        <v>21850.973480000001</v>
      </c>
      <c r="P283" s="9">
        <f t="shared" si="159"/>
        <v>0</v>
      </c>
      <c r="Q283" s="50">
        <f>SUM(Q284:Q318)</f>
        <v>70951.563480000012</v>
      </c>
      <c r="R283" s="50">
        <f>(Q283)+(H283*$Q$8)+(O283*$Q$9)+(Q283*$Q$10)+($Q$11*((Q283)+(H283*$Q$8)+(O283*$Q$9)+(Q283*$Q$10)))+(Q283*$Q$12)</f>
        <v>99560.097405299995</v>
      </c>
    </row>
    <row r="284" spans="2:19" x14ac:dyDescent="0.25">
      <c r="B284" s="51" t="str">
        <f>IF(F284&lt;&gt;"",1+MAX($B$22:B283),"")</f>
        <v/>
      </c>
      <c r="C284" s="55"/>
      <c r="D284" s="10"/>
      <c r="E284" s="25"/>
      <c r="F284" s="41"/>
      <c r="G284" s="19"/>
      <c r="H284" s="19">
        <f t="shared" ref="H284" si="201">G284*$T$2</f>
        <v>0</v>
      </c>
      <c r="I284" s="19">
        <f t="shared" si="155"/>
        <v>0</v>
      </c>
      <c r="J284" s="17"/>
      <c r="K284" s="12">
        <f t="shared" ref="K284" si="202">F284*J284</f>
        <v>0</v>
      </c>
      <c r="L284" s="12"/>
      <c r="M284" s="19"/>
      <c r="N284" s="19">
        <f t="shared" ref="N284" si="203">M284*$U$2</f>
        <v>0</v>
      </c>
      <c r="O284" s="19">
        <f t="shared" ref="O284" si="204">J284*N284</f>
        <v>0</v>
      </c>
      <c r="P284" s="19">
        <f t="shared" si="159"/>
        <v>0</v>
      </c>
      <c r="Q284" s="19">
        <f t="shared" ref="Q284" si="205">I284+P284</f>
        <v>0</v>
      </c>
      <c r="R284" s="52"/>
      <c r="S284" s="14"/>
    </row>
    <row r="285" spans="2:19" x14ac:dyDescent="0.25">
      <c r="B285" s="70" t="str">
        <f>IF(F285&lt;&gt;"",1+MAX($B$22:B284),"")</f>
        <v/>
      </c>
      <c r="C285" s="71"/>
      <c r="D285" s="72" t="s">
        <v>124</v>
      </c>
      <c r="E285" s="25"/>
      <c r="F285" s="41"/>
      <c r="G285" s="19"/>
      <c r="H285" s="19">
        <f t="shared" ref="H285:H318" si="206">G285*$T$2</f>
        <v>0</v>
      </c>
      <c r="I285" s="19">
        <f t="shared" ref="I285:I318" si="207">F285*H285</f>
        <v>0</v>
      </c>
      <c r="J285" s="17"/>
      <c r="K285" s="12">
        <f t="shared" ref="K285:K318" si="208">F285*J285</f>
        <v>0</v>
      </c>
      <c r="L285" s="12"/>
      <c r="M285" s="19"/>
      <c r="N285" s="19">
        <f t="shared" ref="N285:N318" si="209">M285*$U$2</f>
        <v>0</v>
      </c>
      <c r="O285" s="19">
        <f t="shared" ref="O285:O318" si="210">J285*N285</f>
        <v>0</v>
      </c>
      <c r="P285" s="19">
        <f t="shared" ref="P285:P318" si="211">F285*O285</f>
        <v>0</v>
      </c>
      <c r="Q285" s="19">
        <f t="shared" ref="Q285:Q318" si="212">I285+P285</f>
        <v>0</v>
      </c>
      <c r="R285" s="52"/>
    </row>
    <row r="286" spans="2:19" x14ac:dyDescent="0.25">
      <c r="B286" s="51">
        <f>IF(F286&lt;&gt;"",1+MAX($B$22:B285),"")</f>
        <v>136</v>
      </c>
      <c r="C286" s="126" t="s">
        <v>256</v>
      </c>
      <c r="D286" s="10" t="s">
        <v>202</v>
      </c>
      <c r="E286" s="25" t="s">
        <v>81</v>
      </c>
      <c r="F286" s="25">
        <v>2</v>
      </c>
      <c r="G286" s="19">
        <v>130</v>
      </c>
      <c r="H286" s="19">
        <f t="shared" si="206"/>
        <v>143</v>
      </c>
      <c r="I286" s="19">
        <f t="shared" si="207"/>
        <v>286</v>
      </c>
      <c r="J286" s="17">
        <v>1</v>
      </c>
      <c r="K286" s="12">
        <f t="shared" si="208"/>
        <v>2</v>
      </c>
      <c r="L286" s="98" t="s">
        <v>297</v>
      </c>
      <c r="M286" s="96">
        <v>61.3</v>
      </c>
      <c r="N286" s="19">
        <f t="shared" si="209"/>
        <v>85.82</v>
      </c>
      <c r="O286" s="19">
        <f t="shared" si="210"/>
        <v>85.82</v>
      </c>
      <c r="P286" s="19">
        <f t="shared" si="211"/>
        <v>171.64</v>
      </c>
      <c r="Q286" s="19">
        <f t="shared" si="212"/>
        <v>457.64</v>
      </c>
      <c r="R286" s="52"/>
    </row>
    <row r="287" spans="2:19" x14ac:dyDescent="0.25">
      <c r="B287" s="51">
        <f>IF(F287&lt;&gt;"",1+MAX($B$22:B286),"")</f>
        <v>137</v>
      </c>
      <c r="C287" s="127"/>
      <c r="D287" s="10" t="s">
        <v>203</v>
      </c>
      <c r="E287" s="25" t="s">
        <v>81</v>
      </c>
      <c r="F287" s="25">
        <v>16</v>
      </c>
      <c r="G287" s="19">
        <v>145</v>
      </c>
      <c r="H287" s="19">
        <f t="shared" si="206"/>
        <v>159.5</v>
      </c>
      <c r="I287" s="19">
        <f t="shared" si="207"/>
        <v>2552</v>
      </c>
      <c r="J287" s="17">
        <v>1</v>
      </c>
      <c r="K287" s="12">
        <f t="shared" si="208"/>
        <v>16</v>
      </c>
      <c r="L287" s="98" t="s">
        <v>297</v>
      </c>
      <c r="M287" s="96">
        <v>61.3</v>
      </c>
      <c r="N287" s="19">
        <f t="shared" si="209"/>
        <v>85.82</v>
      </c>
      <c r="O287" s="19">
        <f t="shared" si="210"/>
        <v>85.82</v>
      </c>
      <c r="P287" s="19">
        <f t="shared" si="211"/>
        <v>1373.12</v>
      </c>
      <c r="Q287" s="19">
        <f t="shared" si="212"/>
        <v>3925.12</v>
      </c>
      <c r="R287" s="52"/>
    </row>
    <row r="288" spans="2:19" x14ac:dyDescent="0.25">
      <c r="B288" s="51">
        <f>IF(F288&lt;&gt;"",1+MAX($B$22:B287),"")</f>
        <v>138</v>
      </c>
      <c r="C288" s="127"/>
      <c r="D288" s="10" t="s">
        <v>204</v>
      </c>
      <c r="E288" s="25" t="s">
        <v>81</v>
      </c>
      <c r="F288" s="25">
        <v>2</v>
      </c>
      <c r="G288" s="19">
        <v>205</v>
      </c>
      <c r="H288" s="19">
        <f t="shared" si="206"/>
        <v>225.50000000000003</v>
      </c>
      <c r="I288" s="19">
        <f t="shared" si="207"/>
        <v>451.00000000000006</v>
      </c>
      <c r="J288" s="17">
        <v>1.25</v>
      </c>
      <c r="K288" s="12">
        <f t="shared" si="208"/>
        <v>2.5</v>
      </c>
      <c r="L288" s="98" t="s">
        <v>297</v>
      </c>
      <c r="M288" s="96">
        <v>61.3</v>
      </c>
      <c r="N288" s="19">
        <f t="shared" si="209"/>
        <v>85.82</v>
      </c>
      <c r="O288" s="19">
        <f t="shared" si="210"/>
        <v>107.27499999999999</v>
      </c>
      <c r="P288" s="19">
        <f t="shared" si="211"/>
        <v>214.54999999999998</v>
      </c>
      <c r="Q288" s="19">
        <f t="shared" si="212"/>
        <v>665.55000000000007</v>
      </c>
      <c r="R288" s="52"/>
    </row>
    <row r="289" spans="2:19" x14ac:dyDescent="0.25">
      <c r="B289" s="51">
        <f>IF(F289&lt;&gt;"",1+MAX($B$22:B288),"")</f>
        <v>139</v>
      </c>
      <c r="C289" s="127"/>
      <c r="D289" s="10" t="s">
        <v>205</v>
      </c>
      <c r="E289" s="25" t="s">
        <v>81</v>
      </c>
      <c r="F289" s="25">
        <v>10</v>
      </c>
      <c r="G289" s="19">
        <v>168</v>
      </c>
      <c r="H289" s="19">
        <f t="shared" si="206"/>
        <v>184.8</v>
      </c>
      <c r="I289" s="19">
        <f t="shared" si="207"/>
        <v>1848</v>
      </c>
      <c r="J289" s="17">
        <v>1</v>
      </c>
      <c r="K289" s="12">
        <f t="shared" si="208"/>
        <v>10</v>
      </c>
      <c r="L289" s="98" t="s">
        <v>297</v>
      </c>
      <c r="M289" s="96">
        <v>61.3</v>
      </c>
      <c r="N289" s="19">
        <f t="shared" si="209"/>
        <v>85.82</v>
      </c>
      <c r="O289" s="19">
        <f t="shared" si="210"/>
        <v>85.82</v>
      </c>
      <c r="P289" s="19">
        <f t="shared" si="211"/>
        <v>858.19999999999993</v>
      </c>
      <c r="Q289" s="19">
        <f t="shared" si="212"/>
        <v>2706.2</v>
      </c>
      <c r="R289" s="52"/>
    </row>
    <row r="290" spans="2:19" x14ac:dyDescent="0.25">
      <c r="B290" s="51">
        <f>IF(F290&lt;&gt;"",1+MAX($B$22:B289),"")</f>
        <v>140</v>
      </c>
      <c r="C290" s="127"/>
      <c r="D290" s="10" t="s">
        <v>206</v>
      </c>
      <c r="E290" s="25" t="s">
        <v>81</v>
      </c>
      <c r="F290" s="25">
        <v>3</v>
      </c>
      <c r="G290" s="19">
        <v>175</v>
      </c>
      <c r="H290" s="19">
        <f t="shared" si="206"/>
        <v>192.50000000000003</v>
      </c>
      <c r="I290" s="19">
        <f t="shared" si="207"/>
        <v>577.50000000000011</v>
      </c>
      <c r="J290" s="17">
        <v>1</v>
      </c>
      <c r="K290" s="12">
        <f t="shared" si="208"/>
        <v>3</v>
      </c>
      <c r="L290" s="98" t="s">
        <v>297</v>
      </c>
      <c r="M290" s="96">
        <v>61.3</v>
      </c>
      <c r="N290" s="19">
        <f t="shared" si="209"/>
        <v>85.82</v>
      </c>
      <c r="O290" s="19">
        <f t="shared" si="210"/>
        <v>85.82</v>
      </c>
      <c r="P290" s="19">
        <f t="shared" si="211"/>
        <v>257.45999999999998</v>
      </c>
      <c r="Q290" s="19">
        <f t="shared" si="212"/>
        <v>834.96</v>
      </c>
      <c r="R290" s="52"/>
    </row>
    <row r="291" spans="2:19" x14ac:dyDescent="0.25">
      <c r="B291" s="51">
        <f>IF(F291&lt;&gt;"",1+MAX($B$22:B290),"")</f>
        <v>141</v>
      </c>
      <c r="C291" s="127"/>
      <c r="D291" s="10" t="s">
        <v>207</v>
      </c>
      <c r="E291" s="25" t="s">
        <v>81</v>
      </c>
      <c r="F291" s="25">
        <v>18</v>
      </c>
      <c r="G291" s="19">
        <v>184</v>
      </c>
      <c r="H291" s="19">
        <f t="shared" si="206"/>
        <v>202.4</v>
      </c>
      <c r="I291" s="19">
        <f t="shared" si="207"/>
        <v>3643.2000000000003</v>
      </c>
      <c r="J291" s="17">
        <v>1.25</v>
      </c>
      <c r="K291" s="12">
        <f t="shared" si="208"/>
        <v>22.5</v>
      </c>
      <c r="L291" s="98" t="s">
        <v>297</v>
      </c>
      <c r="M291" s="96">
        <v>61.3</v>
      </c>
      <c r="N291" s="19">
        <f t="shared" si="209"/>
        <v>85.82</v>
      </c>
      <c r="O291" s="19">
        <f t="shared" si="210"/>
        <v>107.27499999999999</v>
      </c>
      <c r="P291" s="19">
        <f t="shared" si="211"/>
        <v>1930.9499999999998</v>
      </c>
      <c r="Q291" s="19">
        <f t="shared" si="212"/>
        <v>5574.15</v>
      </c>
      <c r="R291" s="52"/>
    </row>
    <row r="292" spans="2:19" x14ac:dyDescent="0.25">
      <c r="B292" s="51">
        <f>IF(F292&lt;&gt;"",1+MAX($B$22:B291),"")</f>
        <v>142</v>
      </c>
      <c r="C292" s="128"/>
      <c r="D292" s="10" t="s">
        <v>208</v>
      </c>
      <c r="E292" s="25" t="s">
        <v>81</v>
      </c>
      <c r="F292" s="25">
        <v>2</v>
      </c>
      <c r="G292" s="19">
        <v>210</v>
      </c>
      <c r="H292" s="19">
        <f t="shared" si="206"/>
        <v>231.00000000000003</v>
      </c>
      <c r="I292" s="19">
        <f t="shared" si="207"/>
        <v>462.00000000000006</v>
      </c>
      <c r="J292" s="17">
        <v>1.25</v>
      </c>
      <c r="K292" s="12">
        <f t="shared" si="208"/>
        <v>2.5</v>
      </c>
      <c r="L292" s="98" t="s">
        <v>297</v>
      </c>
      <c r="M292" s="96">
        <v>61.3</v>
      </c>
      <c r="N292" s="19">
        <f t="shared" si="209"/>
        <v>85.82</v>
      </c>
      <c r="O292" s="19">
        <f t="shared" si="210"/>
        <v>107.27499999999999</v>
      </c>
      <c r="P292" s="19">
        <f t="shared" si="211"/>
        <v>214.54999999999998</v>
      </c>
      <c r="Q292" s="19">
        <f t="shared" si="212"/>
        <v>676.55000000000007</v>
      </c>
      <c r="R292" s="52"/>
    </row>
    <row r="293" spans="2:19" x14ac:dyDescent="0.25">
      <c r="B293" s="51" t="str">
        <f>IF(F293&lt;&gt;"",1+MAX($B$22:B292),"")</f>
        <v/>
      </c>
      <c r="C293" s="55"/>
      <c r="D293" s="10"/>
      <c r="E293" s="25"/>
      <c r="F293" s="41"/>
      <c r="G293" s="19"/>
      <c r="H293" s="19">
        <f t="shared" si="206"/>
        <v>0</v>
      </c>
      <c r="I293" s="19">
        <f t="shared" si="207"/>
        <v>0</v>
      </c>
      <c r="J293" s="17"/>
      <c r="K293" s="12">
        <f t="shared" si="208"/>
        <v>0</v>
      </c>
      <c r="L293" s="12"/>
      <c r="M293" s="19"/>
      <c r="N293" s="19">
        <f t="shared" si="209"/>
        <v>0</v>
      </c>
      <c r="O293" s="19">
        <f t="shared" si="210"/>
        <v>0</v>
      </c>
      <c r="P293" s="19">
        <f t="shared" si="211"/>
        <v>0</v>
      </c>
      <c r="Q293" s="19">
        <f t="shared" si="212"/>
        <v>0</v>
      </c>
      <c r="R293" s="52"/>
      <c r="S293" s="14"/>
    </row>
    <row r="294" spans="2:19" x14ac:dyDescent="0.25">
      <c r="B294" s="70" t="str">
        <f>IF(F294&lt;&gt;"",1+MAX($B$22:B293),"")</f>
        <v/>
      </c>
      <c r="C294" s="71"/>
      <c r="D294" s="72" t="s">
        <v>209</v>
      </c>
      <c r="E294" s="25"/>
      <c r="F294" s="41"/>
      <c r="G294" s="19"/>
      <c r="H294" s="19">
        <f t="shared" si="206"/>
        <v>0</v>
      </c>
      <c r="I294" s="19">
        <f t="shared" si="207"/>
        <v>0</v>
      </c>
      <c r="J294" s="17"/>
      <c r="K294" s="12">
        <f t="shared" si="208"/>
        <v>0</v>
      </c>
      <c r="L294" s="12"/>
      <c r="M294" s="19"/>
      <c r="N294" s="19">
        <f t="shared" si="209"/>
        <v>0</v>
      </c>
      <c r="O294" s="19">
        <f t="shared" si="210"/>
        <v>0</v>
      </c>
      <c r="P294" s="19">
        <f t="shared" si="211"/>
        <v>0</v>
      </c>
      <c r="Q294" s="19">
        <f t="shared" si="212"/>
        <v>0</v>
      </c>
      <c r="R294" s="52"/>
    </row>
    <row r="295" spans="2:19" x14ac:dyDescent="0.25">
      <c r="B295" s="51">
        <f>IF(F295&lt;&gt;"",1+MAX($B$22:B294),"")</f>
        <v>143</v>
      </c>
      <c r="C295" s="126" t="s">
        <v>256</v>
      </c>
      <c r="D295" s="10" t="s">
        <v>210</v>
      </c>
      <c r="E295" s="25" t="s">
        <v>81</v>
      </c>
      <c r="F295" s="25">
        <v>69</v>
      </c>
      <c r="G295" s="96">
        <v>99</v>
      </c>
      <c r="H295" s="96">
        <f t="shared" si="206"/>
        <v>108.9</v>
      </c>
      <c r="I295" s="96">
        <f t="shared" si="207"/>
        <v>7514.1</v>
      </c>
      <c r="J295" s="97">
        <v>0.59699999999999998</v>
      </c>
      <c r="K295" s="98">
        <f t="shared" si="208"/>
        <v>41.192999999999998</v>
      </c>
      <c r="L295" s="98" t="s">
        <v>297</v>
      </c>
      <c r="M295" s="96">
        <v>61.3</v>
      </c>
      <c r="N295" s="19">
        <f t="shared" si="209"/>
        <v>85.82</v>
      </c>
      <c r="O295" s="19">
        <f t="shared" si="210"/>
        <v>51.234539999999996</v>
      </c>
      <c r="P295" s="19">
        <f t="shared" si="211"/>
        <v>3535.1832599999998</v>
      </c>
      <c r="Q295" s="19">
        <f t="shared" si="212"/>
        <v>11049.28326</v>
      </c>
      <c r="R295" s="52"/>
    </row>
    <row r="296" spans="2:19" x14ac:dyDescent="0.25">
      <c r="B296" s="51">
        <f>IF(F296&lt;&gt;"",1+MAX($B$22:B295),"")</f>
        <v>144</v>
      </c>
      <c r="C296" s="127"/>
      <c r="D296" s="10" t="s">
        <v>211</v>
      </c>
      <c r="E296" s="25" t="s">
        <v>81</v>
      </c>
      <c r="F296" s="25">
        <v>4</v>
      </c>
      <c r="G296" s="96">
        <v>105</v>
      </c>
      <c r="H296" s="96">
        <f t="shared" ref="H296" si="213">G296*$T$2</f>
        <v>115.50000000000001</v>
      </c>
      <c r="I296" s="96">
        <f t="shared" ref="I296" si="214">F296*H296</f>
        <v>462.00000000000006</v>
      </c>
      <c r="J296" s="97">
        <v>0.59899999999999998</v>
      </c>
      <c r="K296" s="98">
        <f t="shared" ref="K296" si="215">F296*J296</f>
        <v>2.3959999999999999</v>
      </c>
      <c r="L296" s="98" t="s">
        <v>297</v>
      </c>
      <c r="M296" s="96">
        <v>61.3</v>
      </c>
      <c r="N296" s="19">
        <f t="shared" si="209"/>
        <v>85.82</v>
      </c>
      <c r="O296" s="19">
        <f t="shared" si="210"/>
        <v>51.406179999999992</v>
      </c>
      <c r="P296" s="19">
        <f t="shared" si="211"/>
        <v>205.62471999999997</v>
      </c>
      <c r="Q296" s="19">
        <f t="shared" si="212"/>
        <v>667.62472000000002</v>
      </c>
      <c r="R296" s="52"/>
    </row>
    <row r="297" spans="2:19" x14ac:dyDescent="0.25">
      <c r="B297" s="51">
        <f>IF(F297&lt;&gt;"",1+MAX($B$22:B296),"")</f>
        <v>145</v>
      </c>
      <c r="C297" s="128"/>
      <c r="D297" s="10" t="s">
        <v>212</v>
      </c>
      <c r="E297" s="25" t="s">
        <v>81</v>
      </c>
      <c r="F297" s="25">
        <v>5</v>
      </c>
      <c r="G297" s="96">
        <v>120</v>
      </c>
      <c r="H297" s="96">
        <f t="shared" si="206"/>
        <v>132</v>
      </c>
      <c r="I297" s="96">
        <f t="shared" si="207"/>
        <v>660</v>
      </c>
      <c r="J297" s="97">
        <v>0.59899999999999998</v>
      </c>
      <c r="K297" s="98">
        <f t="shared" si="208"/>
        <v>2.9950000000000001</v>
      </c>
      <c r="L297" s="98" t="s">
        <v>297</v>
      </c>
      <c r="M297" s="96">
        <v>61.3</v>
      </c>
      <c r="N297" s="19">
        <f t="shared" si="209"/>
        <v>85.82</v>
      </c>
      <c r="O297" s="19">
        <f t="shared" si="210"/>
        <v>51.406179999999992</v>
      </c>
      <c r="P297" s="19">
        <f t="shared" si="211"/>
        <v>257.03089999999997</v>
      </c>
      <c r="Q297" s="19">
        <f t="shared" si="212"/>
        <v>917.03089999999997</v>
      </c>
      <c r="R297" s="52"/>
    </row>
    <row r="298" spans="2:19" x14ac:dyDescent="0.25">
      <c r="B298" s="51" t="str">
        <f>IF(F298&lt;&gt;"",1+MAX($B$22:B297),"")</f>
        <v/>
      </c>
      <c r="C298" s="55"/>
      <c r="D298" s="10"/>
      <c r="E298" s="25"/>
      <c r="F298" s="41"/>
      <c r="G298" s="19"/>
      <c r="H298" s="19">
        <f t="shared" si="206"/>
        <v>0</v>
      </c>
      <c r="I298" s="19">
        <f t="shared" si="207"/>
        <v>0</v>
      </c>
      <c r="J298" s="17"/>
      <c r="K298" s="12">
        <f t="shared" si="208"/>
        <v>0</v>
      </c>
      <c r="L298" s="12"/>
      <c r="M298" s="19"/>
      <c r="N298" s="19">
        <f t="shared" si="209"/>
        <v>0</v>
      </c>
      <c r="O298" s="19">
        <f t="shared" si="210"/>
        <v>0</v>
      </c>
      <c r="P298" s="19">
        <f t="shared" si="211"/>
        <v>0</v>
      </c>
      <c r="Q298" s="19">
        <f t="shared" si="212"/>
        <v>0</v>
      </c>
      <c r="R298" s="52"/>
      <c r="S298" s="14"/>
    </row>
    <row r="299" spans="2:19" x14ac:dyDescent="0.25">
      <c r="B299" s="70" t="str">
        <f>IF(F299&lt;&gt;"",1+MAX($B$22:B298),"")</f>
        <v/>
      </c>
      <c r="C299" s="71"/>
      <c r="D299" s="72" t="s">
        <v>213</v>
      </c>
      <c r="E299" s="25"/>
      <c r="F299" s="41"/>
      <c r="G299" s="19"/>
      <c r="H299" s="19">
        <f t="shared" si="206"/>
        <v>0</v>
      </c>
      <c r="I299" s="19">
        <f t="shared" si="207"/>
        <v>0</v>
      </c>
      <c r="J299" s="17"/>
      <c r="K299" s="12">
        <f t="shared" si="208"/>
        <v>0</v>
      </c>
      <c r="L299" s="12"/>
      <c r="M299" s="19"/>
      <c r="N299" s="19">
        <f t="shared" si="209"/>
        <v>0</v>
      </c>
      <c r="O299" s="19">
        <f t="shared" si="210"/>
        <v>0</v>
      </c>
      <c r="P299" s="19">
        <f t="shared" si="211"/>
        <v>0</v>
      </c>
      <c r="Q299" s="19">
        <f t="shared" si="212"/>
        <v>0</v>
      </c>
      <c r="R299" s="52"/>
    </row>
    <row r="300" spans="2:19" x14ac:dyDescent="0.25">
      <c r="B300" s="51">
        <f>IF(F300&lt;&gt;"",1+MAX($B$22:B299),"")</f>
        <v>146</v>
      </c>
      <c r="C300" s="126" t="s">
        <v>256</v>
      </c>
      <c r="D300" s="10" t="s">
        <v>214</v>
      </c>
      <c r="E300" s="25" t="s">
        <v>81</v>
      </c>
      <c r="F300" s="25">
        <v>6</v>
      </c>
      <c r="G300" s="19">
        <v>15.55</v>
      </c>
      <c r="H300" s="19">
        <f t="shared" si="206"/>
        <v>17.105</v>
      </c>
      <c r="I300" s="19">
        <f t="shared" si="207"/>
        <v>102.63</v>
      </c>
      <c r="J300" s="17">
        <v>0.46500000000000002</v>
      </c>
      <c r="K300" s="12">
        <f t="shared" si="208"/>
        <v>2.79</v>
      </c>
      <c r="L300" s="12" t="s">
        <v>297</v>
      </c>
      <c r="M300" s="19">
        <v>61.3</v>
      </c>
      <c r="N300" s="19">
        <f t="shared" si="209"/>
        <v>85.82</v>
      </c>
      <c r="O300" s="19">
        <f t="shared" si="210"/>
        <v>39.906300000000002</v>
      </c>
      <c r="P300" s="19">
        <f t="shared" si="211"/>
        <v>239.43780000000001</v>
      </c>
      <c r="Q300" s="19">
        <f t="shared" si="212"/>
        <v>342.06780000000003</v>
      </c>
      <c r="R300" s="52"/>
    </row>
    <row r="301" spans="2:19" x14ac:dyDescent="0.25">
      <c r="B301" s="51">
        <f>IF(F301&lt;&gt;"",1+MAX($B$22:B300),"")</f>
        <v>147</v>
      </c>
      <c r="C301" s="127"/>
      <c r="D301" s="10" t="s">
        <v>215</v>
      </c>
      <c r="E301" s="25" t="s">
        <v>81</v>
      </c>
      <c r="F301" s="25">
        <v>8</v>
      </c>
      <c r="G301" s="19">
        <v>18.2</v>
      </c>
      <c r="H301" s="19">
        <f t="shared" si="206"/>
        <v>20.02</v>
      </c>
      <c r="I301" s="19">
        <f t="shared" si="207"/>
        <v>160.16</v>
      </c>
      <c r="J301" s="17">
        <v>0.54600000000000004</v>
      </c>
      <c r="K301" s="12">
        <f t="shared" si="208"/>
        <v>4.3680000000000003</v>
      </c>
      <c r="L301" s="12" t="s">
        <v>297</v>
      </c>
      <c r="M301" s="19">
        <v>61.3</v>
      </c>
      <c r="N301" s="19">
        <f t="shared" si="209"/>
        <v>85.82</v>
      </c>
      <c r="O301" s="19">
        <f t="shared" si="210"/>
        <v>46.85772</v>
      </c>
      <c r="P301" s="19">
        <f t="shared" si="211"/>
        <v>374.86176</v>
      </c>
      <c r="Q301" s="19">
        <f t="shared" si="212"/>
        <v>535.02175999999997</v>
      </c>
      <c r="R301" s="52"/>
    </row>
    <row r="302" spans="2:19" x14ac:dyDescent="0.25">
      <c r="B302" s="51">
        <f>IF(F302&lt;&gt;"",1+MAX($B$22:B301),"")</f>
        <v>148</v>
      </c>
      <c r="C302" s="127"/>
      <c r="D302" s="10" t="s">
        <v>216</v>
      </c>
      <c r="E302" s="25" t="s">
        <v>81</v>
      </c>
      <c r="F302" s="25">
        <v>4</v>
      </c>
      <c r="G302" s="19">
        <v>72.5</v>
      </c>
      <c r="H302" s="19">
        <f t="shared" si="206"/>
        <v>79.75</v>
      </c>
      <c r="I302" s="19">
        <f t="shared" si="207"/>
        <v>319</v>
      </c>
      <c r="J302" s="17">
        <v>0.70099999999999996</v>
      </c>
      <c r="K302" s="12">
        <f t="shared" si="208"/>
        <v>2.8039999999999998</v>
      </c>
      <c r="L302" s="12" t="s">
        <v>297</v>
      </c>
      <c r="M302" s="19">
        <v>61.3</v>
      </c>
      <c r="N302" s="19">
        <f t="shared" si="209"/>
        <v>85.82</v>
      </c>
      <c r="O302" s="19">
        <f t="shared" si="210"/>
        <v>60.159819999999989</v>
      </c>
      <c r="P302" s="19">
        <f t="shared" si="211"/>
        <v>240.63927999999996</v>
      </c>
      <c r="Q302" s="19">
        <f t="shared" si="212"/>
        <v>559.63927999999999</v>
      </c>
      <c r="R302" s="52"/>
    </row>
    <row r="303" spans="2:19" x14ac:dyDescent="0.25">
      <c r="B303" s="51">
        <f>IF(F303&lt;&gt;"",1+MAX($B$22:B302),"")</f>
        <v>149</v>
      </c>
      <c r="C303" s="127"/>
      <c r="D303" s="10" t="s">
        <v>217</v>
      </c>
      <c r="E303" s="25" t="s">
        <v>81</v>
      </c>
      <c r="F303" s="25">
        <v>6</v>
      </c>
      <c r="G303" s="96">
        <v>183</v>
      </c>
      <c r="H303" s="96">
        <f t="shared" ref="H303" si="216">G303*$T$2</f>
        <v>201.3</v>
      </c>
      <c r="I303" s="96">
        <f t="shared" ref="I303" si="217">F303*H303</f>
        <v>1207.8000000000002</v>
      </c>
      <c r="J303" s="97">
        <v>0.75</v>
      </c>
      <c r="K303" s="98">
        <f t="shared" ref="K303" si="218">F303*J303</f>
        <v>4.5</v>
      </c>
      <c r="L303" s="98" t="s">
        <v>297</v>
      </c>
      <c r="M303" s="96">
        <v>61.3</v>
      </c>
      <c r="N303" s="19">
        <f t="shared" si="209"/>
        <v>85.82</v>
      </c>
      <c r="O303" s="19">
        <f t="shared" si="210"/>
        <v>64.364999999999995</v>
      </c>
      <c r="P303" s="19">
        <f t="shared" si="211"/>
        <v>386.18999999999994</v>
      </c>
      <c r="Q303" s="19">
        <f t="shared" si="212"/>
        <v>1593.9900000000002</v>
      </c>
      <c r="R303" s="52"/>
    </row>
    <row r="304" spans="2:19" x14ac:dyDescent="0.25">
      <c r="B304" s="51">
        <f>IF(F304&lt;&gt;"",1+MAX($B$22:B303),"")</f>
        <v>150</v>
      </c>
      <c r="C304" s="127"/>
      <c r="D304" s="10" t="s">
        <v>218</v>
      </c>
      <c r="E304" s="25" t="s">
        <v>81</v>
      </c>
      <c r="F304" s="25">
        <v>4</v>
      </c>
      <c r="G304" s="96">
        <v>88</v>
      </c>
      <c r="H304" s="96">
        <f t="shared" si="206"/>
        <v>96.800000000000011</v>
      </c>
      <c r="I304" s="96">
        <f t="shared" si="207"/>
        <v>387.20000000000005</v>
      </c>
      <c r="J304" s="97">
        <v>1.0029999999999999</v>
      </c>
      <c r="K304" s="98">
        <f t="shared" si="208"/>
        <v>4.0119999999999996</v>
      </c>
      <c r="L304" s="98" t="s">
        <v>297</v>
      </c>
      <c r="M304" s="96">
        <v>61.3</v>
      </c>
      <c r="N304" s="19">
        <f t="shared" si="209"/>
        <v>85.82</v>
      </c>
      <c r="O304" s="19">
        <f t="shared" si="210"/>
        <v>86.077459999999988</v>
      </c>
      <c r="P304" s="19">
        <f t="shared" si="211"/>
        <v>344.30983999999995</v>
      </c>
      <c r="Q304" s="19">
        <f t="shared" si="212"/>
        <v>731.50983999999994</v>
      </c>
      <c r="R304" s="52"/>
    </row>
    <row r="305" spans="2:19" x14ac:dyDescent="0.25">
      <c r="B305" s="51">
        <f>IF(F305&lt;&gt;"",1+MAX($B$22:B304),"")</f>
        <v>151</v>
      </c>
      <c r="C305" s="128"/>
      <c r="D305" s="10" t="s">
        <v>219</v>
      </c>
      <c r="E305" s="25" t="s">
        <v>81</v>
      </c>
      <c r="F305" s="25">
        <v>1</v>
      </c>
      <c r="G305" s="96">
        <v>95</v>
      </c>
      <c r="H305" s="96">
        <f t="shared" si="206"/>
        <v>104.50000000000001</v>
      </c>
      <c r="I305" s="96">
        <f t="shared" si="207"/>
        <v>104.50000000000001</v>
      </c>
      <c r="J305" s="97">
        <v>1.0029999999999999</v>
      </c>
      <c r="K305" s="98">
        <f t="shared" si="208"/>
        <v>1.0029999999999999</v>
      </c>
      <c r="L305" s="98" t="s">
        <v>297</v>
      </c>
      <c r="M305" s="96">
        <v>61.3</v>
      </c>
      <c r="N305" s="19">
        <f t="shared" si="209"/>
        <v>85.82</v>
      </c>
      <c r="O305" s="19">
        <f t="shared" si="210"/>
        <v>86.077459999999988</v>
      </c>
      <c r="P305" s="19">
        <f t="shared" si="211"/>
        <v>86.077459999999988</v>
      </c>
      <c r="Q305" s="19">
        <f t="shared" si="212"/>
        <v>190.57746</v>
      </c>
      <c r="R305" s="52"/>
    </row>
    <row r="306" spans="2:19" x14ac:dyDescent="0.25">
      <c r="B306" s="51" t="str">
        <f>IF(F306&lt;&gt;"",1+MAX($B$22:B305),"")</f>
        <v/>
      </c>
      <c r="C306" s="55"/>
      <c r="D306" s="10"/>
      <c r="E306" s="25"/>
      <c r="F306" s="41"/>
      <c r="G306" s="19"/>
      <c r="H306" s="19">
        <f t="shared" si="206"/>
        <v>0</v>
      </c>
      <c r="I306" s="19">
        <f t="shared" si="207"/>
        <v>0</v>
      </c>
      <c r="J306" s="17"/>
      <c r="K306" s="12">
        <f t="shared" si="208"/>
        <v>0</v>
      </c>
      <c r="L306" s="12"/>
      <c r="M306" s="19"/>
      <c r="N306" s="19">
        <f t="shared" si="209"/>
        <v>0</v>
      </c>
      <c r="O306" s="19">
        <f t="shared" si="210"/>
        <v>0</v>
      </c>
      <c r="P306" s="19">
        <f t="shared" si="211"/>
        <v>0</v>
      </c>
      <c r="Q306" s="19">
        <f t="shared" si="212"/>
        <v>0</v>
      </c>
      <c r="R306" s="52"/>
      <c r="S306" s="14"/>
    </row>
    <row r="307" spans="2:19" x14ac:dyDescent="0.25">
      <c r="B307" s="70" t="str">
        <f>IF(F307&lt;&gt;"",1+MAX($B$22:B306),"")</f>
        <v/>
      </c>
      <c r="C307" s="71"/>
      <c r="D307" s="72" t="s">
        <v>221</v>
      </c>
      <c r="E307" s="25"/>
      <c r="F307" s="41"/>
      <c r="G307" s="19"/>
      <c r="H307" s="19">
        <f t="shared" si="206"/>
        <v>0</v>
      </c>
      <c r="I307" s="19">
        <f t="shared" si="207"/>
        <v>0</v>
      </c>
      <c r="J307" s="17"/>
      <c r="K307" s="12">
        <f t="shared" si="208"/>
        <v>0</v>
      </c>
      <c r="L307" s="12"/>
      <c r="M307" s="19"/>
      <c r="N307" s="19">
        <f t="shared" si="209"/>
        <v>0</v>
      </c>
      <c r="O307" s="19">
        <f t="shared" si="210"/>
        <v>0</v>
      </c>
      <c r="P307" s="19">
        <f t="shared" si="211"/>
        <v>0</v>
      </c>
      <c r="Q307" s="19">
        <f t="shared" si="212"/>
        <v>0</v>
      </c>
      <c r="R307" s="52"/>
    </row>
    <row r="308" spans="2:19" ht="27.6" x14ac:dyDescent="0.25">
      <c r="B308" s="51">
        <f>IF(F308&lt;&gt;"",1+MAX($B$22:B307),"")</f>
        <v>152</v>
      </c>
      <c r="C308" s="55" t="s">
        <v>256</v>
      </c>
      <c r="D308" s="10" t="s">
        <v>220</v>
      </c>
      <c r="E308" s="25" t="s">
        <v>81</v>
      </c>
      <c r="F308" s="25">
        <v>4</v>
      </c>
      <c r="G308" s="19">
        <v>3380</v>
      </c>
      <c r="H308" s="19">
        <f t="shared" si="206"/>
        <v>3718.0000000000005</v>
      </c>
      <c r="I308" s="19">
        <f t="shared" si="207"/>
        <v>14872.000000000002</v>
      </c>
      <c r="J308" s="17">
        <v>4</v>
      </c>
      <c r="K308" s="12">
        <f t="shared" si="208"/>
        <v>16</v>
      </c>
      <c r="L308" s="98" t="s">
        <v>297</v>
      </c>
      <c r="M308" s="96">
        <v>61.3</v>
      </c>
      <c r="N308" s="19">
        <f t="shared" si="209"/>
        <v>85.82</v>
      </c>
      <c r="O308" s="19">
        <f t="shared" si="210"/>
        <v>343.28</v>
      </c>
      <c r="P308" s="19">
        <f t="shared" si="211"/>
        <v>1373.12</v>
      </c>
      <c r="Q308" s="19">
        <f t="shared" si="212"/>
        <v>16245.120000000003</v>
      </c>
      <c r="R308" s="52"/>
    </row>
    <row r="309" spans="2:19" x14ac:dyDescent="0.25">
      <c r="B309" s="51" t="str">
        <f>IF(F309&lt;&gt;"",1+MAX($B$22:B308),"")</f>
        <v/>
      </c>
      <c r="C309" s="55"/>
      <c r="D309" s="10"/>
      <c r="E309" s="25"/>
      <c r="F309" s="41"/>
      <c r="G309" s="19"/>
      <c r="H309" s="19">
        <f t="shared" si="206"/>
        <v>0</v>
      </c>
      <c r="I309" s="19">
        <f t="shared" si="207"/>
        <v>0</v>
      </c>
      <c r="J309" s="17"/>
      <c r="K309" s="12">
        <f t="shared" si="208"/>
        <v>0</v>
      </c>
      <c r="L309" s="12"/>
      <c r="M309" s="19"/>
      <c r="N309" s="19">
        <f t="shared" si="209"/>
        <v>0</v>
      </c>
      <c r="O309" s="19">
        <f t="shared" si="210"/>
        <v>0</v>
      </c>
      <c r="P309" s="19">
        <f t="shared" si="211"/>
        <v>0</v>
      </c>
      <c r="Q309" s="19">
        <f t="shared" si="212"/>
        <v>0</v>
      </c>
      <c r="R309" s="52"/>
      <c r="S309" s="14"/>
    </row>
    <row r="310" spans="2:19" x14ac:dyDescent="0.25">
      <c r="B310" s="70" t="str">
        <f>IF(F310&lt;&gt;"",1+MAX($B$22:B309),"")</f>
        <v/>
      </c>
      <c r="C310" s="71"/>
      <c r="D310" s="72" t="s">
        <v>222</v>
      </c>
      <c r="E310" s="25"/>
      <c r="F310" s="41"/>
      <c r="G310" s="19"/>
      <c r="H310" s="19">
        <f t="shared" si="206"/>
        <v>0</v>
      </c>
      <c r="I310" s="19">
        <f t="shared" si="207"/>
        <v>0</v>
      </c>
      <c r="J310" s="17"/>
      <c r="K310" s="12">
        <f t="shared" si="208"/>
        <v>0</v>
      </c>
      <c r="L310" s="12"/>
      <c r="M310" s="19"/>
      <c r="N310" s="19">
        <f t="shared" si="209"/>
        <v>0</v>
      </c>
      <c r="O310" s="19">
        <f t="shared" si="210"/>
        <v>0</v>
      </c>
      <c r="P310" s="19">
        <f t="shared" si="211"/>
        <v>0</v>
      </c>
      <c r="Q310" s="19">
        <f t="shared" si="212"/>
        <v>0</v>
      </c>
      <c r="R310" s="52"/>
    </row>
    <row r="311" spans="2:19" x14ac:dyDescent="0.25">
      <c r="B311" s="51">
        <f>IF(F311&lt;&gt;"",1+MAX($B$22:B310),"")</f>
        <v>153</v>
      </c>
      <c r="C311" s="55" t="s">
        <v>256</v>
      </c>
      <c r="D311" s="10" t="s">
        <v>222</v>
      </c>
      <c r="E311" s="25" t="s">
        <v>81</v>
      </c>
      <c r="F311" s="25">
        <v>1</v>
      </c>
      <c r="G311" s="96">
        <v>465</v>
      </c>
      <c r="H311" s="96">
        <f t="shared" si="206"/>
        <v>511.50000000000006</v>
      </c>
      <c r="I311" s="96">
        <f t="shared" si="207"/>
        <v>511.50000000000006</v>
      </c>
      <c r="J311" s="97">
        <v>3.625</v>
      </c>
      <c r="K311" s="98">
        <f t="shared" si="208"/>
        <v>3.625</v>
      </c>
      <c r="L311" s="98" t="s">
        <v>297</v>
      </c>
      <c r="M311" s="96">
        <v>61.3</v>
      </c>
      <c r="N311" s="19">
        <f t="shared" si="209"/>
        <v>85.82</v>
      </c>
      <c r="O311" s="19">
        <f t="shared" si="210"/>
        <v>311.09749999999997</v>
      </c>
      <c r="P311" s="19">
        <f t="shared" si="211"/>
        <v>311.09749999999997</v>
      </c>
      <c r="Q311" s="19">
        <f t="shared" si="212"/>
        <v>822.59750000000008</v>
      </c>
      <c r="R311" s="52"/>
    </row>
    <row r="312" spans="2:19" x14ac:dyDescent="0.25">
      <c r="B312" s="51" t="str">
        <f>IF(F312&lt;&gt;"",1+MAX($B$22:B311),"")</f>
        <v/>
      </c>
      <c r="C312" s="55"/>
      <c r="D312" s="10"/>
      <c r="E312" s="25"/>
      <c r="F312" s="41"/>
      <c r="G312" s="19"/>
      <c r="H312" s="19">
        <f t="shared" si="206"/>
        <v>0</v>
      </c>
      <c r="I312" s="19">
        <f t="shared" si="207"/>
        <v>0</v>
      </c>
      <c r="J312" s="17"/>
      <c r="K312" s="12">
        <f t="shared" si="208"/>
        <v>0</v>
      </c>
      <c r="L312" s="12"/>
      <c r="M312" s="19"/>
      <c r="N312" s="19">
        <f t="shared" si="209"/>
        <v>0</v>
      </c>
      <c r="O312" s="19">
        <f t="shared" si="210"/>
        <v>0</v>
      </c>
      <c r="P312" s="19">
        <f t="shared" si="211"/>
        <v>0</v>
      </c>
      <c r="Q312" s="19">
        <f t="shared" si="212"/>
        <v>0</v>
      </c>
      <c r="R312" s="52"/>
      <c r="S312" s="14"/>
    </row>
    <row r="313" spans="2:19" x14ac:dyDescent="0.25">
      <c r="B313" s="70" t="str">
        <f>IF(F313&lt;&gt;"",1+MAX($B$22:B312),"")</f>
        <v/>
      </c>
      <c r="C313" s="71"/>
      <c r="D313" s="72" t="s">
        <v>223</v>
      </c>
      <c r="E313" s="25"/>
      <c r="F313" s="41"/>
      <c r="G313" s="19"/>
      <c r="H313" s="19">
        <f t="shared" si="206"/>
        <v>0</v>
      </c>
      <c r="I313" s="19">
        <f t="shared" si="207"/>
        <v>0</v>
      </c>
      <c r="J313" s="17"/>
      <c r="K313" s="12">
        <f t="shared" si="208"/>
        <v>0</v>
      </c>
      <c r="L313" s="12"/>
      <c r="M313" s="19"/>
      <c r="N313" s="19">
        <f t="shared" si="209"/>
        <v>0</v>
      </c>
      <c r="O313" s="19">
        <f t="shared" si="210"/>
        <v>0</v>
      </c>
      <c r="P313" s="19">
        <f t="shared" si="211"/>
        <v>0</v>
      </c>
      <c r="Q313" s="19">
        <f t="shared" si="212"/>
        <v>0</v>
      </c>
      <c r="R313" s="52"/>
    </row>
    <row r="314" spans="2:19" ht="69" x14ac:dyDescent="0.25">
      <c r="B314" s="51">
        <f>IF(F314&lt;&gt;"",1+MAX($B$22:B313),"")</f>
        <v>154</v>
      </c>
      <c r="C314" s="55" t="s">
        <v>256</v>
      </c>
      <c r="D314" s="10" t="s">
        <v>224</v>
      </c>
      <c r="E314" s="25" t="s">
        <v>81</v>
      </c>
      <c r="F314" s="25">
        <v>1</v>
      </c>
      <c r="G314" s="19">
        <v>2950</v>
      </c>
      <c r="H314" s="19">
        <f t="shared" si="206"/>
        <v>3245.0000000000005</v>
      </c>
      <c r="I314" s="19">
        <f t="shared" si="207"/>
        <v>3245.0000000000005</v>
      </c>
      <c r="J314" s="17">
        <v>17.777999999999999</v>
      </c>
      <c r="K314" s="12">
        <f t="shared" si="208"/>
        <v>17.777999999999999</v>
      </c>
      <c r="L314" s="12" t="s">
        <v>298</v>
      </c>
      <c r="M314" s="19">
        <v>61.3</v>
      </c>
      <c r="N314" s="19">
        <f t="shared" si="209"/>
        <v>85.82</v>
      </c>
      <c r="O314" s="19">
        <f t="shared" si="210"/>
        <v>1525.7079599999997</v>
      </c>
      <c r="P314" s="19">
        <f t="shared" si="211"/>
        <v>1525.7079599999997</v>
      </c>
      <c r="Q314" s="19">
        <f t="shared" si="212"/>
        <v>4770.7079599999997</v>
      </c>
      <c r="R314" s="52"/>
    </row>
    <row r="315" spans="2:19" x14ac:dyDescent="0.25">
      <c r="B315" s="51" t="str">
        <f>IF(F315&lt;&gt;"",1+MAX($B$22:B314),"")</f>
        <v/>
      </c>
      <c r="C315" s="55"/>
      <c r="D315" s="10"/>
      <c r="E315" s="25"/>
      <c r="F315" s="41"/>
      <c r="G315" s="19"/>
      <c r="H315" s="19">
        <f t="shared" si="206"/>
        <v>0</v>
      </c>
      <c r="I315" s="19">
        <f t="shared" si="207"/>
        <v>0</v>
      </c>
      <c r="J315" s="17"/>
      <c r="K315" s="12">
        <f t="shared" si="208"/>
        <v>0</v>
      </c>
      <c r="L315" s="12"/>
      <c r="M315" s="19"/>
      <c r="N315" s="19">
        <f t="shared" si="209"/>
        <v>0</v>
      </c>
      <c r="O315" s="19">
        <f t="shared" si="210"/>
        <v>0</v>
      </c>
      <c r="P315" s="19">
        <f t="shared" si="211"/>
        <v>0</v>
      </c>
      <c r="Q315" s="19">
        <f t="shared" si="212"/>
        <v>0</v>
      </c>
      <c r="R315" s="52"/>
      <c r="S315" s="14"/>
    </row>
    <row r="316" spans="2:19" x14ac:dyDescent="0.25">
      <c r="B316" s="70" t="str">
        <f>IF(F316&lt;&gt;"",1+MAX($B$22:B315),"")</f>
        <v/>
      </c>
      <c r="C316" s="71"/>
      <c r="D316" s="72" t="s">
        <v>225</v>
      </c>
      <c r="E316" s="25"/>
      <c r="F316" s="41"/>
      <c r="G316" s="19"/>
      <c r="H316" s="19">
        <f t="shared" si="206"/>
        <v>0</v>
      </c>
      <c r="I316" s="19">
        <f t="shared" si="207"/>
        <v>0</v>
      </c>
      <c r="J316" s="17"/>
      <c r="K316" s="12">
        <f t="shared" si="208"/>
        <v>0</v>
      </c>
      <c r="L316" s="12"/>
      <c r="M316" s="19"/>
      <c r="N316" s="19">
        <f t="shared" si="209"/>
        <v>0</v>
      </c>
      <c r="O316" s="19">
        <f t="shared" si="210"/>
        <v>0</v>
      </c>
      <c r="P316" s="19">
        <f t="shared" si="211"/>
        <v>0</v>
      </c>
      <c r="Q316" s="19">
        <f t="shared" si="212"/>
        <v>0</v>
      </c>
      <c r="R316" s="52"/>
    </row>
    <row r="317" spans="2:19" ht="27.6" x14ac:dyDescent="0.25">
      <c r="B317" s="51">
        <f>IF(F317&lt;&gt;"",1+MAX($B$22:B316),"")</f>
        <v>155</v>
      </c>
      <c r="C317" s="55" t="s">
        <v>256</v>
      </c>
      <c r="D317" s="10" t="s">
        <v>255</v>
      </c>
      <c r="E317" s="25" t="s">
        <v>56</v>
      </c>
      <c r="F317" s="41">
        <v>1</v>
      </c>
      <c r="G317" s="19">
        <v>8850</v>
      </c>
      <c r="H317" s="19">
        <f t="shared" ref="H317" si="219">G317*$T$2</f>
        <v>9735</v>
      </c>
      <c r="I317" s="19">
        <f t="shared" ref="I317" si="220">F317*H317</f>
        <v>9735</v>
      </c>
      <c r="J317" s="17">
        <v>92.65</v>
      </c>
      <c r="K317" s="12">
        <f t="shared" ref="K317" si="221">F317*J317</f>
        <v>92.65</v>
      </c>
      <c r="L317" s="12" t="s">
        <v>298</v>
      </c>
      <c r="M317" s="19">
        <v>61.3</v>
      </c>
      <c r="N317" s="19">
        <f t="shared" ref="N317" si="222">M317*$U$2</f>
        <v>85.82</v>
      </c>
      <c r="O317" s="19">
        <f t="shared" ref="O317" si="223">J317*N317</f>
        <v>7951.223</v>
      </c>
      <c r="P317" s="19">
        <f t="shared" ref="P317" si="224">F317*O317</f>
        <v>7951.223</v>
      </c>
      <c r="Q317" s="19">
        <f t="shared" ref="Q317" si="225">I317+P317</f>
        <v>17686.222999999998</v>
      </c>
      <c r="R317" s="52"/>
    </row>
    <row r="318" spans="2:19" x14ac:dyDescent="0.25">
      <c r="B318" s="51" t="str">
        <f>IF(F318&lt;&gt;"",1+MAX($B$22:B317),"")</f>
        <v/>
      </c>
      <c r="C318" s="55"/>
      <c r="D318" s="10"/>
      <c r="E318" s="25"/>
      <c r="F318" s="41"/>
      <c r="G318" s="19"/>
      <c r="H318" s="19">
        <f t="shared" si="206"/>
        <v>0</v>
      </c>
      <c r="I318" s="19">
        <f t="shared" si="207"/>
        <v>0</v>
      </c>
      <c r="J318" s="17"/>
      <c r="K318" s="12">
        <f t="shared" si="208"/>
        <v>0</v>
      </c>
      <c r="L318" s="12"/>
      <c r="M318" s="19"/>
      <c r="N318" s="19">
        <f t="shared" si="209"/>
        <v>0</v>
      </c>
      <c r="O318" s="19">
        <f t="shared" si="210"/>
        <v>0</v>
      </c>
      <c r="P318" s="19">
        <f t="shared" si="211"/>
        <v>0</v>
      </c>
      <c r="Q318" s="19">
        <f t="shared" si="212"/>
        <v>0</v>
      </c>
      <c r="R318" s="52"/>
      <c r="S318" s="14"/>
    </row>
    <row r="319" spans="2:19" x14ac:dyDescent="0.25">
      <c r="S319" s="14"/>
    </row>
    <row r="320" spans="2:19" x14ac:dyDescent="0.25">
      <c r="S320" s="14"/>
    </row>
    <row r="321" spans="19:19" x14ac:dyDescent="0.25">
      <c r="S321" s="14"/>
    </row>
    <row r="322" spans="19:19" x14ac:dyDescent="0.25">
      <c r="S322" s="14"/>
    </row>
    <row r="323" spans="19:19" x14ac:dyDescent="0.25">
      <c r="S323" s="14"/>
    </row>
    <row r="324" spans="19:19" x14ac:dyDescent="0.25">
      <c r="S324" s="14"/>
    </row>
    <row r="325" spans="19:19" x14ac:dyDescent="0.25">
      <c r="S325" s="14"/>
    </row>
    <row r="326" spans="19:19" x14ac:dyDescent="0.25">
      <c r="S326" s="14"/>
    </row>
    <row r="327" spans="19:19" x14ac:dyDescent="0.25">
      <c r="S327" s="14"/>
    </row>
    <row r="328" spans="19:19" x14ac:dyDescent="0.25">
      <c r="S328" s="14"/>
    </row>
    <row r="329" spans="19:19" x14ac:dyDescent="0.25">
      <c r="S329" s="14"/>
    </row>
    <row r="330" spans="19:19" x14ac:dyDescent="0.25">
      <c r="S330" s="14"/>
    </row>
    <row r="331" spans="19:19" x14ac:dyDescent="0.25">
      <c r="S331" s="14"/>
    </row>
    <row r="332" spans="19:19" x14ac:dyDescent="0.25">
      <c r="S332" s="14"/>
    </row>
    <row r="333" spans="19:19" x14ac:dyDescent="0.25">
      <c r="S333" s="14"/>
    </row>
    <row r="334" spans="19:19" x14ac:dyDescent="0.25">
      <c r="S334" s="14"/>
    </row>
    <row r="335" spans="19:19" x14ac:dyDescent="0.25">
      <c r="S335" s="14"/>
    </row>
    <row r="336" spans="19:19" x14ac:dyDescent="0.25">
      <c r="S336" s="14"/>
    </row>
    <row r="337" spans="19:19" x14ac:dyDescent="0.25">
      <c r="S337" s="14"/>
    </row>
    <row r="338" spans="19:19" x14ac:dyDescent="0.25">
      <c r="S338" s="14"/>
    </row>
    <row r="339" spans="19:19" x14ac:dyDescent="0.25">
      <c r="S339" s="14"/>
    </row>
    <row r="340" spans="19:19" x14ac:dyDescent="0.25">
      <c r="S340" s="14"/>
    </row>
    <row r="341" spans="19:19" x14ac:dyDescent="0.25">
      <c r="S341" s="14"/>
    </row>
    <row r="342" spans="19:19" x14ac:dyDescent="0.25">
      <c r="S342" s="14"/>
    </row>
    <row r="343" spans="19:19" x14ac:dyDescent="0.25">
      <c r="S343" s="14"/>
    </row>
    <row r="344" spans="19:19" x14ac:dyDescent="0.25">
      <c r="S344" s="14"/>
    </row>
    <row r="345" spans="19:19" x14ac:dyDescent="0.25">
      <c r="S345" s="14"/>
    </row>
    <row r="346" spans="19:19" x14ac:dyDescent="0.25">
      <c r="S346" s="14"/>
    </row>
  </sheetData>
  <mergeCells count="76">
    <mergeCell ref="C222:C232"/>
    <mergeCell ref="C300:C305"/>
    <mergeCell ref="C295:C297"/>
    <mergeCell ref="C286:C292"/>
    <mergeCell ref="C276:C278"/>
    <mergeCell ref="C265:C267"/>
    <mergeCell ref="C252:C259"/>
    <mergeCell ref="C241:C249"/>
    <mergeCell ref="K25:N25"/>
    <mergeCell ref="E25:G25"/>
    <mergeCell ref="E21:G21"/>
    <mergeCell ref="K21:N21"/>
    <mergeCell ref="F18:F19"/>
    <mergeCell ref="E197:G197"/>
    <mergeCell ref="K197:N197"/>
    <mergeCell ref="K46:N46"/>
    <mergeCell ref="E283:G283"/>
    <mergeCell ref="B16:C17"/>
    <mergeCell ref="E205:G205"/>
    <mergeCell ref="K205:N205"/>
    <mergeCell ref="E63:G63"/>
    <mergeCell ref="K63:N63"/>
    <mergeCell ref="E73:G73"/>
    <mergeCell ref="K73:N73"/>
    <mergeCell ref="E95:G95"/>
    <mergeCell ref="K283:N283"/>
    <mergeCell ref="K95:N95"/>
    <mergeCell ref="E238:G238"/>
    <mergeCell ref="K238:N238"/>
    <mergeCell ref="E46:G46"/>
    <mergeCell ref="E169:G169"/>
    <mergeCell ref="K169:N169"/>
    <mergeCell ref="E181:G181"/>
    <mergeCell ref="K181:N181"/>
    <mergeCell ref="I13:P13"/>
    <mergeCell ref="I14:P14"/>
    <mergeCell ref="E16:I17"/>
    <mergeCell ref="J16:R17"/>
    <mergeCell ref="B3:H3"/>
    <mergeCell ref="B4:H4"/>
    <mergeCell ref="I10:P10"/>
    <mergeCell ref="I11:P11"/>
    <mergeCell ref="I12:P12"/>
    <mergeCell ref="B15:C15"/>
    <mergeCell ref="J15:R15"/>
    <mergeCell ref="E15:I15"/>
    <mergeCell ref="B2:R2"/>
    <mergeCell ref="B18:B19"/>
    <mergeCell ref="E18:E19"/>
    <mergeCell ref="D18:D19"/>
    <mergeCell ref="G18:I18"/>
    <mergeCell ref="I3:R3"/>
    <mergeCell ref="R18:R19"/>
    <mergeCell ref="J18:P18"/>
    <mergeCell ref="Q18:Q19"/>
    <mergeCell ref="C18:C19"/>
    <mergeCell ref="I5:P5"/>
    <mergeCell ref="I6:P6"/>
    <mergeCell ref="I4:R4"/>
    <mergeCell ref="I7:P7"/>
    <mergeCell ref="I8:P8"/>
    <mergeCell ref="I9:P9"/>
    <mergeCell ref="C208:C217"/>
    <mergeCell ref="C184:C194"/>
    <mergeCell ref="C172:C178"/>
    <mergeCell ref="C28:C40"/>
    <mergeCell ref="C43:C44"/>
    <mergeCell ref="C52:C53"/>
    <mergeCell ref="C57:C61"/>
    <mergeCell ref="C66:C68"/>
    <mergeCell ref="C78:C83"/>
    <mergeCell ref="C86:C87"/>
    <mergeCell ref="C98:C106"/>
    <mergeCell ref="C147:C150"/>
    <mergeCell ref="C155:C167"/>
    <mergeCell ref="C114:C141"/>
  </mergeCells>
  <phoneticPr fontId="0" type="noConversion"/>
  <printOptions horizontalCentered="1"/>
  <pageMargins left="0.25" right="0.25" top="0.375" bottom="0.375" header="0.25" footer="0.25"/>
  <pageSetup paperSize="9" scale="66" fitToHeight="0" orientation="landscape" horizontalDpi="300" verticalDpi="300" r:id="rId1"/>
  <headerFooter alignWithMargins="0">
    <oddFooter>&amp;R&amp;"Arial,Bold"&amp;P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D0A5C59C-58B7-42B1-BC6E-1E2EBA65E89F}">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Summary</vt:lpstr>
      <vt:lpstr>Detailed Estimate Sheet</vt:lpstr>
      <vt:lpstr>'Detailed Estimate Sheet'!Print_Area</vt:lpstr>
      <vt:lpstr>Summary!Print_Area</vt:lpstr>
      <vt:lpstr>'Detailed Estimate Sheet'!Print_Titles</vt:lpstr>
      <vt:lpstr>Summary!Print_Titles</vt:lpstr>
    </vt:vector>
  </TitlesOfParts>
  <LinksUpToDate>false</LinksUpToDate>
  <SharedDoc>false</SharedDoc>
  <HyperlinkBase>www.4Clicks.com</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Uswa Fatima</cp:lastModifiedBy>
  <cp:lastPrinted>2021-03-26T10:51:37Z</cp:lastPrinted>
  <dcterms:created xsi:type="dcterms:W3CDTF">1998-02-12T14:30:11Z</dcterms:created>
  <dcterms:modified xsi:type="dcterms:W3CDTF">2026-02-05T12:09:25Z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{D0A5C59C-58B7-42B1-BC6E-1E2EBA65E89F}</vt:lpwstr>
  </property>
</Properties>
</file>